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89DCE4BB-753B-493A-8623-7D437CA9D6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duccion" sheetId="11" r:id="rId1"/>
    <sheet name="Billete Electrónico" sheetId="16" r:id="rId2"/>
    <sheet name="sorteos" sheetId="3" r:id="rId3"/>
    <sheet name="pago premios" sheetId="19" r:id="rId4"/>
    <sheet name="Programas asistenciales " sheetId="18" r:id="rId5"/>
    <sheet name="Certificaciones" sheetId="17" r:id="rId6"/>
    <sheet name="Libre Acceso" sheetId="13" r:id="rId7"/>
  </sheets>
  <definedNames>
    <definedName name="_xlnm._FilterDatabase" localSheetId="0" hidden="1">Produccion!$B$27:$C$27</definedName>
    <definedName name="_xlnm._FilterDatabase" localSheetId="4" hidden="1">'Programas asistenciales '!#REF!</definedName>
    <definedName name="_xlnm.Print_Area" localSheetId="1">'Billete Electrónico'!#REF!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D18" i="11"/>
  <c r="D19" i="11"/>
  <c r="D20" i="11"/>
  <c r="AH21" i="19"/>
  <c r="AI23" i="19"/>
  <c r="AI22" i="19"/>
  <c r="AI21" i="19"/>
  <c r="AG23" i="19"/>
  <c r="AH23" i="19" s="1"/>
  <c r="AG22" i="19"/>
  <c r="AH22" i="19" s="1"/>
  <c r="AG21" i="19"/>
  <c r="AA24" i="19"/>
  <c r="W24" i="19"/>
  <c r="S24" i="19"/>
  <c r="Z24" i="19"/>
  <c r="V24" i="19"/>
  <c r="R24" i="19"/>
  <c r="G59" i="19"/>
  <c r="G56" i="19"/>
  <c r="F28" i="11"/>
  <c r="C46" i="11"/>
  <c r="C44" i="11"/>
  <c r="C28" i="11"/>
  <c r="C47" i="11"/>
  <c r="C30" i="11"/>
  <c r="C42" i="11"/>
  <c r="C31" i="11"/>
  <c r="AI24" i="19" l="1"/>
  <c r="AH24" i="19"/>
  <c r="AG24" i="19"/>
  <c r="G62" i="19"/>
  <c r="D16" i="11" l="1"/>
  <c r="F20" i="11"/>
  <c r="F19" i="11"/>
  <c r="F18" i="11"/>
  <c r="F16" i="11" l="1"/>
  <c r="F17" i="11" l="1"/>
  <c r="E11" i="13" l="1"/>
  <c r="D11" i="13"/>
  <c r="C11" i="13"/>
</calcChain>
</file>

<file path=xl/sharedStrings.xml><?xml version="1.0" encoding="utf-8"?>
<sst xmlns="http://schemas.openxmlformats.org/spreadsheetml/2006/main" count="160" uniqueCount="110">
  <si>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</si>
  <si>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</si>
  <si>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</si>
  <si>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</si>
  <si>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</si>
  <si>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</si>
  <si>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</si>
  <si>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</si>
  <si>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</si>
  <si>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</si>
  <si>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</si>
  <si>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</si>
  <si>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</si>
  <si>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>Cantidad</t>
  </si>
  <si>
    <t>MES</t>
  </si>
  <si>
    <t>TIPO DE SORTEO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</si>
  <si>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</si>
  <si>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</si>
  <si>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</si>
  <si>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</si>
  <si>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</si>
  <si>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</si>
  <si>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</si>
  <si>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SORTEO</t>
  </si>
  <si>
    <t xml:space="preserve">PRODUCCIÓN </t>
  </si>
  <si>
    <t>NO DESPACHADOS (BILLETES)</t>
  </si>
  <si>
    <t>Totales</t>
  </si>
  <si>
    <t>TIPO DE CERTIFICACIÓN</t>
  </si>
  <si>
    <t>Sorteos</t>
  </si>
  <si>
    <t>Libros</t>
  </si>
  <si>
    <t>PRODUCIÓN TOTAL</t>
  </si>
  <si>
    <t>PRODUCCION TOTAL</t>
  </si>
  <si>
    <t>PRODUCTO</t>
  </si>
  <si>
    <t>TIPO DE PUBLICIDAD</t>
  </si>
  <si>
    <t>Afiches</t>
  </si>
  <si>
    <t>Talonarios</t>
  </si>
  <si>
    <t>Lista de Premios</t>
  </si>
  <si>
    <t>Letreros</t>
  </si>
  <si>
    <t>Folletos</t>
  </si>
  <si>
    <t>Encuadernaciones</t>
  </si>
  <si>
    <t>CANTIDAD VENDIDA</t>
  </si>
  <si>
    <t>Exhibidores Internos</t>
  </si>
  <si>
    <t>Abril</t>
  </si>
  <si>
    <t>Mayo</t>
  </si>
  <si>
    <t>Junio</t>
  </si>
  <si>
    <t xml:space="preserve"> LN 4393</t>
  </si>
  <si>
    <t xml:space="preserve"> LN 4394</t>
  </si>
  <si>
    <t xml:space="preserve"> LN 4395</t>
  </si>
  <si>
    <t xml:space="preserve"> LN 4396</t>
  </si>
  <si>
    <t xml:space="preserve"> LN 4397</t>
  </si>
  <si>
    <t>Llamadas recibidas para Información de los Puntos de ventas de los boletos del Sorteo de las Madres 2024</t>
  </si>
  <si>
    <t>Correos recibidos para Información de los Puntos de ventas de los boletos del Sorteo de las Madres 2024</t>
  </si>
  <si>
    <t>Llamadas recibidas para información sobre los números ganadores del Sorteo de las Madres 2024</t>
  </si>
  <si>
    <t>Correos para información sobre los números ganadores del Sorteo de las Madres 2024</t>
  </si>
  <si>
    <t>Llamadas recibidas para saber si habrá sorteo dias feriado (Lunes 29 de Abril y Jueves 30 de Mayo 2024)</t>
  </si>
  <si>
    <t>Tablillas</t>
  </si>
  <si>
    <t>Invitaciones</t>
  </si>
  <si>
    <t>Libretas</t>
  </si>
  <si>
    <t>Formularios</t>
  </si>
  <si>
    <t>Abanicos</t>
  </si>
  <si>
    <t>Tarjetas</t>
  </si>
  <si>
    <t>Sobres</t>
  </si>
  <si>
    <t>Brochure</t>
  </si>
  <si>
    <t>Flyer</t>
  </si>
  <si>
    <t>Sticker</t>
  </si>
  <si>
    <t>Habladores</t>
  </si>
  <si>
    <t>Impresión en Fundas</t>
  </si>
  <si>
    <t>Guias Locutores</t>
  </si>
  <si>
    <t xml:space="preserve">Tickets desprendibles </t>
  </si>
  <si>
    <t>enero</t>
  </si>
  <si>
    <t>febrero</t>
  </si>
  <si>
    <t>marzo</t>
  </si>
  <si>
    <t>abril</t>
  </si>
  <si>
    <t xml:space="preserve">mayo </t>
  </si>
  <si>
    <t>junio</t>
  </si>
  <si>
    <t>ITEM</t>
  </si>
  <si>
    <t>Tipo de Premio</t>
  </si>
  <si>
    <t>Monto RD$</t>
  </si>
  <si>
    <t>Premios Mayores</t>
  </si>
  <si>
    <t xml:space="preserve">Premios Menores </t>
  </si>
  <si>
    <t>Premios Menores Sorteo Especial</t>
  </si>
  <si>
    <t>Premios  Pagados de los Sorteos LN</t>
  </si>
  <si>
    <t>Premios Pendientes por Reclamar Sorteos LN</t>
  </si>
  <si>
    <t xml:space="preserve">   COMERCIALIZACIÓN </t>
  </si>
  <si>
    <t>IMPRESIÓN DE POP Y OTROS PRODUCTOS</t>
  </si>
  <si>
    <t>VENTA DE BILLETE ELECTRONICO</t>
  </si>
  <si>
    <t>LN 4393</t>
  </si>
  <si>
    <t>LN 4394</t>
  </si>
  <si>
    <t>LN 4395</t>
  </si>
  <si>
    <t>LN 4396</t>
  </si>
  <si>
    <t>LN 4397</t>
  </si>
  <si>
    <t>SORTEOS CELEBRADOS</t>
  </si>
  <si>
    <t>VISITAS AL SALON DE SORTEO POR GENERO</t>
  </si>
  <si>
    <t>FEMENINO</t>
  </si>
  <si>
    <t>MASCULINO</t>
  </si>
  <si>
    <t>PAGO DE PREMIOS SORTEOS LOTERIA NACIONAL</t>
  </si>
  <si>
    <t>MONTO RD$</t>
  </si>
  <si>
    <t>TIPO DE PREMIOS PAGADOS</t>
  </si>
  <si>
    <t>CANTIDAD DE BILLETE</t>
  </si>
  <si>
    <t>MONTO PAGADO RD$</t>
  </si>
  <si>
    <t>AYUDAS UNICAS APROBADAS</t>
  </si>
  <si>
    <t xml:space="preserve">Personas </t>
  </si>
  <si>
    <t>Organizaciones Sociales</t>
  </si>
  <si>
    <t>ABRIL</t>
  </si>
  <si>
    <t>MAYO</t>
  </si>
  <si>
    <t>JUNIO</t>
  </si>
  <si>
    <t>DESGLOSE DE LOS REQUERIMIENTOS</t>
  </si>
  <si>
    <t>DESGLOSE POR GENERO</t>
  </si>
  <si>
    <t>Otros</t>
  </si>
  <si>
    <t>BILLETES TRITURADOS SIN ENUMERAR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</si>
</sst>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&quot;$&quot;#,##0.00"/>
    <numFmt numFmtId="167" formatCode="#,##0.0"/>
    <numFmt numFmtId="168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  <font>
      <sz val="14"/>
      <color rgb="FF002060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0" borderId="2" xfId="6" applyNumberFormat="1" applyFont="1" applyFill="1" applyBorder="1" applyAlignment="1">
      <alignment horizontal="center" vertical="center"/>
    </xf>
    <xf numFmtId="44" fontId="12" fillId="0" borderId="2" xfId="6" applyFont="1" applyFill="1" applyBorder="1" applyAlignment="1">
      <alignment horizontal="center" vertical="center"/>
    </xf>
    <xf numFmtId="44" fontId="7" fillId="0" borderId="2" xfId="6" applyFont="1" applyFill="1" applyBorder="1" applyAlignment="1">
      <alignment horizontal="left" vertical="center"/>
    </xf>
    <xf numFmtId="44" fontId="7" fillId="0" borderId="13" xfId="6" applyFont="1" applyFill="1" applyBorder="1" applyAlignment="1">
      <alignment horizontal="left" vertical="center"/>
    </xf>
    <xf numFmtId="44" fontId="7" fillId="0" borderId="1" xfId="6" applyFont="1" applyFill="1" applyBorder="1" applyAlignment="1">
      <alignment horizontal="left" vertical="center"/>
    </xf>
    <xf numFmtId="44" fontId="12" fillId="0" borderId="4" xfId="6" applyFont="1" applyFill="1" applyBorder="1" applyAlignment="1">
      <alignment horizontal="center" vertical="center"/>
    </xf>
    <xf numFmtId="44" fontId="7" fillId="0" borderId="7" xfId="6" applyFont="1" applyFill="1" applyBorder="1" applyAlignment="1">
      <alignment horizontal="left" vertical="center"/>
    </xf>
    <xf numFmtId="44" fontId="12" fillId="0" borderId="9" xfId="6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3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3" fontId="7" fillId="0" borderId="0" xfId="0" applyNumberFormat="1" applyFont="1"/>
    <xf numFmtId="167" fontId="15" fillId="0" borderId="0" xfId="0" applyNumberFormat="1" applyFont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9" fontId="15" fillId="0" borderId="0" xfId="2" applyFont="1"/>
    <xf numFmtId="0" fontId="8" fillId="0" borderId="0" xfId="0" applyFont="1"/>
    <xf numFmtId="9" fontId="8" fillId="0" borderId="0" xfId="2" applyFont="1"/>
    <xf numFmtId="0" fontId="10" fillId="0" borderId="0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43" fontId="10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9" fontId="7" fillId="0" borderId="0" xfId="2" applyFont="1"/>
    <xf numFmtId="44" fontId="7" fillId="0" borderId="0" xfId="0" applyNumberFormat="1" applyFont="1"/>
    <xf numFmtId="164" fontId="7" fillId="0" borderId="0" xfId="1" applyNumberFormat="1" applyFont="1"/>
    <xf numFmtId="0" fontId="9" fillId="0" borderId="0" xfId="0" applyFont="1"/>
    <xf numFmtId="43" fontId="9" fillId="0" borderId="0" xfId="1" applyFont="1" applyBorder="1"/>
    <xf numFmtId="166" fontId="9" fillId="0" borderId="0" xfId="0" applyNumberFormat="1" applyFont="1"/>
    <xf numFmtId="43" fontId="9" fillId="0" borderId="0" xfId="0" applyNumberFormat="1" applyFont="1"/>
    <xf numFmtId="0" fontId="7" fillId="0" borderId="0" xfId="0" applyFont="1" applyAlignment="1">
      <alignment horizontal="center" wrapText="1"/>
    </xf>
    <xf numFmtId="43" fontId="7" fillId="0" borderId="0" xfId="1" applyFont="1"/>
    <xf numFmtId="168" fontId="7" fillId="0" borderId="0" xfId="1" applyNumberFormat="1" applyFont="1"/>
    <xf numFmtId="0" fontId="7" fillId="0" borderId="0" xfId="0" applyFont="1" applyAlignment="1">
      <alignment horizontal="center"/>
    </xf>
    <xf numFmtId="168" fontId="7" fillId="0" borderId="11" xfId="1" applyNumberFormat="1" applyFont="1" applyBorder="1"/>
    <xf numFmtId="164" fontId="7" fillId="0" borderId="11" xfId="1" applyNumberFormat="1" applyFont="1" applyBorder="1"/>
    <xf numFmtId="44" fontId="7" fillId="0" borderId="8" xfId="0" applyNumberFormat="1" applyFont="1" applyBorder="1"/>
    <xf numFmtId="168" fontId="7" fillId="0" borderId="2" xfId="1" applyNumberFormat="1" applyFont="1" applyBorder="1"/>
    <xf numFmtId="44" fontId="7" fillId="0" borderId="3" xfId="0" applyNumberFormat="1" applyFont="1" applyBorder="1"/>
    <xf numFmtId="168" fontId="7" fillId="0" borderId="5" xfId="1" applyNumberFormat="1" applyFont="1" applyBorder="1"/>
    <xf numFmtId="44" fontId="7" fillId="0" borderId="6" xfId="0" applyNumberFormat="1" applyFont="1" applyBorder="1"/>
    <xf numFmtId="0" fontId="7" fillId="0" borderId="2" xfId="0" applyFont="1" applyBorder="1"/>
    <xf numFmtId="0" fontId="19" fillId="0" borderId="0" xfId="0" applyFont="1" applyAlignment="1">
      <alignment horizontal="center"/>
    </xf>
    <xf numFmtId="8" fontId="7" fillId="0" borderId="0" xfId="0" applyNumberFormat="1" applyFont="1"/>
    <xf numFmtId="43" fontId="12" fillId="0" borderId="0" xfId="1" applyFont="1"/>
    <xf numFmtId="0" fontId="20" fillId="0" borderId="0" xfId="0" applyFont="1"/>
    <xf numFmtId="168" fontId="5" fillId="0" borderId="0" xfId="1" applyNumberFormat="1" applyFont="1" applyBorder="1" applyAlignment="1">
      <alignment horizontal="center" vertical="top"/>
    </xf>
    <xf numFmtId="10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/>
  </cellXfs>
  <cellStyles count="7">
    <cellStyle name="Millares" xfId="1" builtinId="3"/>
    <cellStyle name="Millares 2" xfId="5" xr:uid="{B9E2A155-1DD2-4254-ADEE-0FCD89DED3D8}"/>
    <cellStyle name="Moneda" xfId="6" builtinId="4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4:W71"/>
  <sheetViews>
    <sheetView tabSelected="1" zoomScale="90" zoomScaleNormal="90" workbookViewId="0">
      <selection activeCell="D11" sqref="D11"/>
    </sheetView>
  </sheetViews>
  <sheetFormatPr baseColWidth="10" defaultColWidth="10.81640625" defaultRowHeight="14" x14ac:dyDescent="0.3"/>
  <cols>
    <col min="1" max="1" width="10.81640625" style="23"/>
    <col min="2" max="2" width="22.453125" style="23" bestFit="1" customWidth="1"/>
    <col min="3" max="3" width="22.7265625" style="23" bestFit="1" customWidth="1"/>
    <col min="4" max="5" width="17" style="23" customWidth="1"/>
    <col min="6" max="6" width="32.453125" style="23" bestFit="1" customWidth="1"/>
    <col min="7" max="7" width="24.7265625" style="23" customWidth="1"/>
    <col min="8" max="10" width="10.81640625" style="23"/>
    <col min="11" max="11" width="11.453125" style="23" bestFit="1" customWidth="1"/>
    <col min="12" max="12" width="18.453125" style="23" customWidth="1"/>
    <col min="13" max="13" width="15.54296875" style="23" customWidth="1"/>
    <col min="14" max="14" width="15.453125" style="23" bestFit="1" customWidth="1"/>
    <col min="15" max="15" width="16.1796875" style="23" customWidth="1"/>
    <col min="16" max="16" width="31.1796875" style="23" customWidth="1"/>
    <col min="17" max="17" width="10.81640625" style="23"/>
    <col min="18" max="18" width="32.453125" style="23" bestFit="1" customWidth="1"/>
    <col min="19" max="19" width="13.54296875" style="71" customWidth="1"/>
    <col min="20" max="20" width="10.81640625" style="23"/>
    <col min="21" max="21" width="24.54296875" style="23" bestFit="1" customWidth="1"/>
    <col min="22" max="22" width="19.81640625" style="23" bestFit="1" customWidth="1"/>
    <col min="23" max="23" width="24.54296875" style="23" bestFit="1" customWidth="1"/>
    <col min="24" max="24" width="14.453125" style="23" customWidth="1"/>
    <col min="25" max="16384" width="10.81640625" style="23"/>
  </cols>
  <sheetData>
    <row r="4" spans="2:23" x14ac:dyDescent="0.3">
      <c r="S4" s="23"/>
    </row>
    <row r="5" spans="2:23" ht="18" x14ac:dyDescent="0.3">
      <c r="B5" s="54" t="s">
        <v>24</v>
      </c>
      <c r="C5" s="54"/>
      <c r="D5" s="54"/>
      <c r="E5" s="54"/>
      <c r="F5" s="54"/>
      <c r="S5" s="23"/>
    </row>
    <row r="6" spans="2:23" ht="31" x14ac:dyDescent="0.3">
      <c r="B6" s="24" t="s">
        <v>23</v>
      </c>
      <c r="C6" s="24" t="s">
        <v>30</v>
      </c>
      <c r="D6" s="24" t="s">
        <v>19</v>
      </c>
      <c r="E6" s="24" t="s">
        <v>20</v>
      </c>
      <c r="F6" s="24" t="s">
        <v>109</v>
      </c>
      <c r="R6" s="87"/>
      <c r="S6" s="23"/>
      <c r="T6" s="87"/>
      <c r="U6" s="87"/>
      <c r="V6" s="87"/>
      <c r="W6" s="87"/>
    </row>
    <row r="7" spans="2:23" ht="16.5" x14ac:dyDescent="0.3">
      <c r="B7" s="51" t="s">
        <v>45</v>
      </c>
      <c r="C7" s="17">
        <v>9230</v>
      </c>
      <c r="D7" s="18">
        <v>21</v>
      </c>
      <c r="E7" s="17">
        <v>9127</v>
      </c>
      <c r="F7" s="24">
        <v>1029</v>
      </c>
      <c r="H7" s="27"/>
      <c r="S7" s="23"/>
    </row>
    <row r="8" spans="2:23" ht="16.5" x14ac:dyDescent="0.3">
      <c r="B8" s="51" t="s">
        <v>46</v>
      </c>
      <c r="C8" s="17">
        <v>9230</v>
      </c>
      <c r="D8" s="18">
        <v>9</v>
      </c>
      <c r="E8" s="17">
        <v>9103</v>
      </c>
      <c r="F8" s="24">
        <v>1382</v>
      </c>
      <c r="H8" s="27"/>
      <c r="R8" s="87"/>
      <c r="S8" s="23"/>
    </row>
    <row r="9" spans="2:23" ht="16.5" x14ac:dyDescent="0.3">
      <c r="B9" s="51" t="s">
        <v>47</v>
      </c>
      <c r="C9" s="17">
        <v>11600</v>
      </c>
      <c r="D9" s="18">
        <v>27</v>
      </c>
      <c r="E9" s="17">
        <v>11459</v>
      </c>
      <c r="F9" s="24">
        <v>1587</v>
      </c>
      <c r="H9" s="27"/>
      <c r="S9" s="23"/>
      <c r="T9" s="87"/>
      <c r="V9" s="87"/>
    </row>
    <row r="10" spans="2:23" ht="16.5" x14ac:dyDescent="0.3">
      <c r="B10" s="51" t="s">
        <v>48</v>
      </c>
      <c r="C10" s="17">
        <v>9230</v>
      </c>
      <c r="D10" s="18">
        <v>45</v>
      </c>
      <c r="E10" s="17">
        <v>8570</v>
      </c>
      <c r="F10" s="24">
        <v>1555</v>
      </c>
      <c r="H10" s="27"/>
      <c r="S10" s="23"/>
    </row>
    <row r="11" spans="2:23" ht="16.5" x14ac:dyDescent="0.3">
      <c r="B11" s="51" t="s">
        <v>49</v>
      </c>
      <c r="C11" s="17">
        <v>8530</v>
      </c>
      <c r="D11" s="18">
        <v>14</v>
      </c>
      <c r="E11" s="17">
        <v>8023</v>
      </c>
      <c r="F11" s="24">
        <v>1701</v>
      </c>
      <c r="H11" s="27"/>
      <c r="S11" s="23"/>
    </row>
    <row r="12" spans="2:23" x14ac:dyDescent="0.3">
      <c r="F12" s="26"/>
      <c r="H12" s="27"/>
      <c r="S12" s="23"/>
    </row>
    <row r="13" spans="2:23" ht="16" customHeight="1" x14ac:dyDescent="0.3">
      <c r="C13" s="27"/>
      <c r="E13" s="27"/>
      <c r="H13" s="88"/>
      <c r="S13" s="23"/>
    </row>
    <row r="14" spans="2:23" ht="18" x14ac:dyDescent="0.3">
      <c r="B14" s="53" t="s">
        <v>83</v>
      </c>
      <c r="C14" s="53"/>
      <c r="D14" s="53"/>
      <c r="E14" s="53"/>
      <c r="F14" s="53"/>
      <c r="H14" s="71"/>
      <c r="S14" s="23"/>
    </row>
    <row r="15" spans="2:23" ht="15.5" x14ac:dyDescent="0.3">
      <c r="B15" s="24" t="s">
        <v>23</v>
      </c>
      <c r="C15" s="24" t="s">
        <v>31</v>
      </c>
      <c r="D15" s="24" t="s">
        <v>22</v>
      </c>
      <c r="E15" s="24" t="s">
        <v>21</v>
      </c>
      <c r="F15" s="24" t="s">
        <v>25</v>
      </c>
      <c r="S15" s="23"/>
    </row>
    <row r="16" spans="2:23" ht="16.5" x14ac:dyDescent="0.3">
      <c r="B16" s="51" t="s">
        <v>45</v>
      </c>
      <c r="C16" s="17">
        <v>9230</v>
      </c>
      <c r="D16" s="28">
        <f>+C16-E16</f>
        <v>3654.8999999999996</v>
      </c>
      <c r="E16" s="29">
        <v>5575.1</v>
      </c>
      <c r="F16" s="52">
        <f>+C7-E7</f>
        <v>103</v>
      </c>
      <c r="S16" s="23"/>
    </row>
    <row r="17" spans="2:19" ht="16.5" x14ac:dyDescent="0.3">
      <c r="B17" s="25" t="s">
        <v>46</v>
      </c>
      <c r="C17" s="17">
        <v>9230</v>
      </c>
      <c r="D17" s="31">
        <f>+C17-E17</f>
        <v>3614.8</v>
      </c>
      <c r="E17" s="32">
        <v>5615.2</v>
      </c>
      <c r="F17" s="30">
        <f>+C8-E8</f>
        <v>127</v>
      </c>
      <c r="S17" s="23"/>
    </row>
    <row r="18" spans="2:19" ht="16.5" x14ac:dyDescent="0.3">
      <c r="B18" s="25" t="s">
        <v>47</v>
      </c>
      <c r="C18" s="17">
        <v>11600</v>
      </c>
      <c r="D18" s="31">
        <f t="shared" ref="D18:D20" si="0">+C18-E18</f>
        <v>7728.2</v>
      </c>
      <c r="E18" s="32">
        <v>3871.8</v>
      </c>
      <c r="F18" s="33">
        <f>+C9-E9</f>
        <v>141</v>
      </c>
      <c r="S18" s="23"/>
    </row>
    <row r="19" spans="2:19" ht="16.5" x14ac:dyDescent="0.3">
      <c r="B19" s="25" t="s">
        <v>48</v>
      </c>
      <c r="C19" s="17">
        <v>9230</v>
      </c>
      <c r="D19" s="31">
        <f t="shared" si="0"/>
        <v>3483.3999999999996</v>
      </c>
      <c r="E19" s="32">
        <v>5746.6</v>
      </c>
      <c r="F19" s="30">
        <f>+C10-E10</f>
        <v>660</v>
      </c>
      <c r="S19" s="23"/>
    </row>
    <row r="20" spans="2:19" ht="16.5" x14ac:dyDescent="0.3">
      <c r="B20" s="25" t="s">
        <v>49</v>
      </c>
      <c r="C20" s="17">
        <v>8530</v>
      </c>
      <c r="D20" s="31">
        <f t="shared" si="0"/>
        <v>3577.6000000000004</v>
      </c>
      <c r="E20" s="32">
        <v>4952.3999999999996</v>
      </c>
      <c r="F20" s="30">
        <f>+C11-E11</f>
        <v>507</v>
      </c>
      <c r="M20" s="72"/>
      <c r="S20" s="23"/>
    </row>
    <row r="21" spans="2:19" x14ac:dyDescent="0.3">
      <c r="M21" s="72"/>
      <c r="N21" s="89"/>
    </row>
    <row r="25" spans="2:19" ht="18" x14ac:dyDescent="0.3">
      <c r="B25" s="53" t="s">
        <v>84</v>
      </c>
      <c r="C25" s="53"/>
      <c r="D25" s="53"/>
      <c r="E25" s="53"/>
      <c r="F25" s="53"/>
    </row>
    <row r="27" spans="2:19" ht="28" customHeight="1" x14ac:dyDescent="0.3">
      <c r="B27" s="22" t="s">
        <v>32</v>
      </c>
      <c r="C27" s="22" t="s">
        <v>16</v>
      </c>
      <c r="E27" s="20" t="s">
        <v>33</v>
      </c>
      <c r="F27" s="21" t="s">
        <v>16</v>
      </c>
      <c r="S27" s="23"/>
    </row>
    <row r="28" spans="2:19" ht="21.65" customHeight="1" x14ac:dyDescent="0.3">
      <c r="B28" s="22" t="s">
        <v>36</v>
      </c>
      <c r="C28" s="19">
        <f>1600+700+700</f>
        <v>3000</v>
      </c>
      <c r="E28" s="22" t="s">
        <v>34</v>
      </c>
      <c r="F28" s="19">
        <f>56+77+5310</f>
        <v>5443</v>
      </c>
      <c r="S28" s="23"/>
    </row>
    <row r="29" spans="2:19" ht="21.65" customHeight="1" x14ac:dyDescent="0.3">
      <c r="B29" s="22" t="s">
        <v>59</v>
      </c>
      <c r="C29" s="19">
        <v>2580</v>
      </c>
      <c r="S29" s="23"/>
    </row>
    <row r="30" spans="2:19" x14ac:dyDescent="0.3">
      <c r="B30" s="22" t="s">
        <v>37</v>
      </c>
      <c r="C30" s="19">
        <f>1+690</f>
        <v>691</v>
      </c>
      <c r="S30" s="23"/>
    </row>
    <row r="31" spans="2:19" x14ac:dyDescent="0.3">
      <c r="B31" s="22" t="s">
        <v>60</v>
      </c>
      <c r="C31" s="19">
        <f>85+355</f>
        <v>440</v>
      </c>
      <c r="S31" s="23"/>
    </row>
    <row r="32" spans="2:19" x14ac:dyDescent="0.3">
      <c r="B32" s="22" t="s">
        <v>66</v>
      </c>
      <c r="C32" s="19">
        <v>355</v>
      </c>
      <c r="S32" s="23"/>
    </row>
    <row r="33" spans="2:19" x14ac:dyDescent="0.3">
      <c r="B33" s="22" t="s">
        <v>68</v>
      </c>
      <c r="C33" s="19">
        <v>355</v>
      </c>
      <c r="S33" s="23"/>
    </row>
    <row r="34" spans="2:19" x14ac:dyDescent="0.3">
      <c r="B34" s="22" t="s">
        <v>67</v>
      </c>
      <c r="C34" s="19">
        <v>100</v>
      </c>
    </row>
    <row r="35" spans="2:19" x14ac:dyDescent="0.3">
      <c r="B35" s="22" t="s">
        <v>55</v>
      </c>
      <c r="C35" s="19">
        <v>100</v>
      </c>
    </row>
    <row r="36" spans="2:19" x14ac:dyDescent="0.3">
      <c r="B36" s="22" t="s">
        <v>56</v>
      </c>
      <c r="C36" s="19">
        <v>100</v>
      </c>
    </row>
    <row r="37" spans="2:19" x14ac:dyDescent="0.3">
      <c r="B37" s="22" t="s">
        <v>62</v>
      </c>
      <c r="C37" s="19">
        <v>100</v>
      </c>
    </row>
    <row r="38" spans="2:19" x14ac:dyDescent="0.3">
      <c r="B38" s="22" t="s">
        <v>63</v>
      </c>
      <c r="C38" s="19">
        <v>100</v>
      </c>
    </row>
    <row r="39" spans="2:19" x14ac:dyDescent="0.3">
      <c r="B39" s="22" t="s">
        <v>64</v>
      </c>
      <c r="C39" s="19">
        <v>100</v>
      </c>
    </row>
    <row r="40" spans="2:19" x14ac:dyDescent="0.3">
      <c r="B40" s="22" t="s">
        <v>35</v>
      </c>
      <c r="C40" s="19">
        <v>86</v>
      </c>
    </row>
    <row r="41" spans="2:19" x14ac:dyDescent="0.3">
      <c r="B41" s="22" t="s">
        <v>61</v>
      </c>
      <c r="C41" s="19">
        <v>82</v>
      </c>
    </row>
    <row r="42" spans="2:19" x14ac:dyDescent="0.3">
      <c r="B42" s="22" t="s">
        <v>39</v>
      </c>
      <c r="C42" s="19">
        <f>11+3+37</f>
        <v>51</v>
      </c>
    </row>
    <row r="43" spans="2:19" x14ac:dyDescent="0.3">
      <c r="B43" s="22" t="s">
        <v>58</v>
      </c>
      <c r="C43" s="19">
        <v>47</v>
      </c>
    </row>
    <row r="44" spans="2:19" x14ac:dyDescent="0.3">
      <c r="B44" s="22" t="s">
        <v>38</v>
      </c>
      <c r="C44" s="19">
        <f>1+39</f>
        <v>40</v>
      </c>
    </row>
    <row r="45" spans="2:19" x14ac:dyDescent="0.3">
      <c r="B45" s="22" t="s">
        <v>65</v>
      </c>
      <c r="C45" s="19">
        <v>40</v>
      </c>
    </row>
    <row r="46" spans="2:19" x14ac:dyDescent="0.3">
      <c r="B46" s="22" t="s">
        <v>29</v>
      </c>
      <c r="C46" s="19">
        <f>1+7+30</f>
        <v>38</v>
      </c>
    </row>
    <row r="47" spans="2:19" x14ac:dyDescent="0.3">
      <c r="B47" s="22" t="s">
        <v>57</v>
      </c>
      <c r="C47" s="19">
        <f>10+25</f>
        <v>35</v>
      </c>
    </row>
    <row r="48" spans="2:19" x14ac:dyDescent="0.3">
      <c r="B48" s="22" t="s">
        <v>41</v>
      </c>
      <c r="C48" s="19">
        <v>16</v>
      </c>
    </row>
    <row r="70" spans="19:19" x14ac:dyDescent="0.3">
      <c r="S70" s="23"/>
    </row>
    <row r="71" spans="19:19" x14ac:dyDescent="0.3">
      <c r="S71" s="23"/>
    </row>
  </sheetData>
  <mergeCells count="3">
    <mergeCell ref="B25:F25"/>
    <mergeCell ref="B5:F5"/>
    <mergeCell ref="B14:F1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E2:K9"/>
  <sheetViews>
    <sheetView topLeftCell="D1" zoomScale="85" zoomScaleNormal="85" workbookViewId="0">
      <selection activeCell="D1" sqref="A1:XFD1048576"/>
    </sheetView>
  </sheetViews>
  <sheetFormatPr baseColWidth="10" defaultColWidth="10.81640625" defaultRowHeight="14" x14ac:dyDescent="0.3"/>
  <cols>
    <col min="1" max="1" width="10.81640625" style="23"/>
    <col min="2" max="2" width="12.7265625" style="23" bestFit="1" customWidth="1"/>
    <col min="3" max="3" width="18.54296875" style="23" bestFit="1" customWidth="1"/>
    <col min="4" max="4" width="10.453125" style="23" customWidth="1"/>
    <col min="5" max="5" width="14.26953125" style="23" customWidth="1"/>
    <col min="6" max="6" width="22.453125" style="23" bestFit="1" customWidth="1"/>
    <col min="7" max="7" width="18.7265625" style="23" bestFit="1" customWidth="1"/>
    <col min="8" max="8" width="9.81640625" style="23" bestFit="1" customWidth="1"/>
    <col min="9" max="9" width="23" style="23" bestFit="1" customWidth="1"/>
    <col min="10" max="10" width="10.81640625" style="23"/>
    <col min="11" max="11" width="10.81640625" style="71"/>
    <col min="12" max="16384" width="10.81640625" style="23"/>
  </cols>
  <sheetData>
    <row r="2" spans="5:6" ht="15" customHeight="1" x14ac:dyDescent="0.3"/>
    <row r="3" spans="5:6" ht="15.5" x14ac:dyDescent="0.3">
      <c r="E3" s="55" t="s">
        <v>85</v>
      </c>
      <c r="F3" s="55"/>
    </row>
    <row r="4" spans="5:6" ht="15.5" x14ac:dyDescent="0.3">
      <c r="E4" s="34" t="s">
        <v>23</v>
      </c>
      <c r="F4" s="35" t="s">
        <v>40</v>
      </c>
    </row>
    <row r="5" spans="5:6" ht="15.5" x14ac:dyDescent="0.3">
      <c r="E5" s="50" t="s">
        <v>86</v>
      </c>
      <c r="F5" s="86">
        <v>329.8</v>
      </c>
    </row>
    <row r="6" spans="5:6" ht="15.5" x14ac:dyDescent="0.3">
      <c r="E6" s="50" t="s">
        <v>87</v>
      </c>
      <c r="F6" s="86">
        <v>620.79999999999995</v>
      </c>
    </row>
    <row r="7" spans="5:6" ht="15.5" x14ac:dyDescent="0.3">
      <c r="E7" s="50" t="s">
        <v>88</v>
      </c>
      <c r="F7" s="86">
        <v>3843.2</v>
      </c>
    </row>
    <row r="8" spans="5:6" ht="15.5" x14ac:dyDescent="0.3">
      <c r="E8" s="50" t="s">
        <v>89</v>
      </c>
      <c r="F8" s="86">
        <v>400.8</v>
      </c>
    </row>
    <row r="9" spans="5:6" ht="15.5" x14ac:dyDescent="0.3">
      <c r="E9" s="50" t="s">
        <v>90</v>
      </c>
      <c r="F9" s="86">
        <v>584.4</v>
      </c>
    </row>
  </sheetData>
  <mergeCells count="1">
    <mergeCell ref="E3:F3"/>
  </mergeCells>
  <pageMargins left="0.7" right="0.49" top="2.14" bottom="2.85" header="1.94" footer="0.5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6"/>
  <sheetViews>
    <sheetView zoomScaleNormal="100" workbookViewId="0">
      <selection activeCell="B4" sqref="B4:C4"/>
    </sheetView>
  </sheetViews>
  <sheetFormatPr baseColWidth="10" defaultColWidth="11.453125" defaultRowHeight="14" x14ac:dyDescent="0.3"/>
  <cols>
    <col min="1" max="1" width="11.453125" style="23"/>
    <col min="2" max="2" width="20.1796875" style="23" customWidth="1"/>
    <col min="3" max="3" width="14.1796875" style="23" customWidth="1"/>
    <col min="4" max="4" width="14.26953125" style="23" customWidth="1"/>
    <col min="5" max="5" width="18" style="23" bestFit="1" customWidth="1"/>
    <col min="6" max="6" width="9.1796875" style="23" bestFit="1" customWidth="1"/>
    <col min="7" max="7" width="9.453125" style="23" bestFit="1" customWidth="1"/>
    <col min="8" max="16384" width="11.453125" style="23"/>
  </cols>
  <sheetData>
    <row r="4" spans="2:4" ht="15.5" x14ac:dyDescent="0.35">
      <c r="B4" s="56" t="s">
        <v>91</v>
      </c>
      <c r="C4" s="56"/>
    </row>
    <row r="5" spans="2:4" ht="15.5" x14ac:dyDescent="0.35">
      <c r="B5" s="36" t="s">
        <v>15</v>
      </c>
      <c r="C5" s="36" t="s">
        <v>16</v>
      </c>
    </row>
    <row r="6" spans="2:4" ht="15.5" x14ac:dyDescent="0.35">
      <c r="B6" s="37" t="s">
        <v>17</v>
      </c>
      <c r="C6" s="36">
        <v>265</v>
      </c>
    </row>
    <row r="7" spans="2:4" ht="15.5" x14ac:dyDescent="0.35">
      <c r="B7" s="37" t="s">
        <v>18</v>
      </c>
      <c r="C7" s="36">
        <v>5</v>
      </c>
    </row>
    <row r="10" spans="2:4" ht="15.5" x14ac:dyDescent="0.35">
      <c r="B10" s="56" t="s">
        <v>92</v>
      </c>
      <c r="C10" s="56"/>
      <c r="D10" s="56"/>
    </row>
    <row r="11" spans="2:4" ht="15.5" x14ac:dyDescent="0.35">
      <c r="B11" s="36" t="s">
        <v>14</v>
      </c>
      <c r="C11" s="36" t="s">
        <v>93</v>
      </c>
      <c r="D11" s="36" t="s">
        <v>94</v>
      </c>
    </row>
    <row r="12" spans="2:4" x14ac:dyDescent="0.3">
      <c r="B12" s="23" t="s">
        <v>42</v>
      </c>
      <c r="C12" s="60">
        <v>4</v>
      </c>
      <c r="D12" s="60">
        <v>11</v>
      </c>
    </row>
    <row r="13" spans="2:4" x14ac:dyDescent="0.3">
      <c r="B13" s="23" t="s">
        <v>43</v>
      </c>
      <c r="C13" s="60">
        <v>8</v>
      </c>
      <c r="D13" s="60">
        <v>10</v>
      </c>
    </row>
    <row r="14" spans="2:4" x14ac:dyDescent="0.3">
      <c r="B14" s="23" t="s">
        <v>44</v>
      </c>
      <c r="C14" s="60">
        <v>3</v>
      </c>
      <c r="D14" s="60">
        <v>3</v>
      </c>
    </row>
    <row r="15" spans="2:4" x14ac:dyDescent="0.3">
      <c r="B15" s="61"/>
      <c r="C15" s="62"/>
      <c r="D15" s="62"/>
    </row>
    <row r="19" spans="2:7" x14ac:dyDescent="0.3">
      <c r="G19" s="63"/>
    </row>
    <row r="20" spans="2:7" x14ac:dyDescent="0.3">
      <c r="G20" s="63"/>
    </row>
    <row r="21" spans="2:7" x14ac:dyDescent="0.3">
      <c r="G21" s="63"/>
    </row>
    <row r="22" spans="2:7" x14ac:dyDescent="0.3">
      <c r="G22" s="63"/>
    </row>
    <row r="26" spans="2:7" x14ac:dyDescent="0.3">
      <c r="B26" s="64"/>
    </row>
  </sheetData>
  <mergeCells count="2">
    <mergeCell ref="B4:C4"/>
    <mergeCell ref="B10:D10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4637-F486-4BB6-AB0B-C23E4E884856}">
  <dimension ref="A6:AI65"/>
  <sheetViews>
    <sheetView zoomScale="90" zoomScaleNormal="90" workbookViewId="0">
      <selection sqref="A1:XFD1048576"/>
    </sheetView>
  </sheetViews>
  <sheetFormatPr baseColWidth="10" defaultColWidth="9.1796875" defaultRowHeight="14" x14ac:dyDescent="0.3"/>
  <cols>
    <col min="1" max="1" width="46.54296875" style="23" bestFit="1" customWidth="1"/>
    <col min="2" max="2" width="16.26953125" style="23" customWidth="1"/>
    <col min="3" max="3" width="16.81640625" style="23" customWidth="1"/>
    <col min="4" max="4" width="12.54296875" style="23" bestFit="1" customWidth="1"/>
    <col min="5" max="6" width="9.1796875" style="23"/>
    <col min="7" max="7" width="48.7265625" style="23" bestFit="1" customWidth="1"/>
    <col min="8" max="9" width="13.81640625" style="23" bestFit="1" customWidth="1"/>
    <col min="10" max="10" width="19.26953125" style="23" bestFit="1" customWidth="1"/>
    <col min="11" max="12" width="13.81640625" style="23" bestFit="1" customWidth="1"/>
    <col min="13" max="13" width="12.1796875" style="23" bestFit="1" customWidth="1"/>
    <col min="14" max="14" width="16.54296875" style="23" bestFit="1" customWidth="1"/>
    <col min="15" max="15" width="12.7265625" style="23" bestFit="1" customWidth="1"/>
    <col min="16" max="16" width="22" style="65" customWidth="1"/>
    <col min="17" max="17" width="29.453125" style="65" bestFit="1" customWidth="1"/>
    <col min="18" max="18" width="9" style="65" bestFit="1" customWidth="1"/>
    <col min="19" max="19" width="17.1796875" style="65" customWidth="1"/>
    <col min="20" max="20" width="9.1796875" style="65"/>
    <col min="21" max="21" width="29.453125" style="23" bestFit="1" customWidth="1"/>
    <col min="22" max="22" width="9" style="23" bestFit="1" customWidth="1"/>
    <col min="23" max="23" width="16.81640625" style="23" customWidth="1"/>
    <col min="24" max="24" width="9.1796875" style="23"/>
    <col min="25" max="25" width="29.453125" style="23" bestFit="1" customWidth="1"/>
    <col min="26" max="26" width="9" style="23" bestFit="1" customWidth="1"/>
    <col min="27" max="27" width="18.26953125" style="23" customWidth="1"/>
    <col min="28" max="28" width="9.1796875" style="23" customWidth="1"/>
    <col min="29" max="31" width="9.1796875" style="23"/>
    <col min="32" max="32" width="29.453125" style="23" bestFit="1" customWidth="1"/>
    <col min="33" max="33" width="11.1796875" style="23" bestFit="1" customWidth="1"/>
    <col min="34" max="34" width="10.1796875" style="23" bestFit="1" customWidth="1"/>
    <col min="35" max="35" width="14.54296875" style="23" bestFit="1" customWidth="1"/>
    <col min="36" max="16384" width="9.1796875" style="23"/>
  </cols>
  <sheetData>
    <row r="6" spans="1:3" ht="15" customHeight="1" x14ac:dyDescent="0.35">
      <c r="A6" s="56" t="s">
        <v>95</v>
      </c>
      <c r="B6" s="56"/>
    </row>
    <row r="7" spans="1:3" x14ac:dyDescent="0.3">
      <c r="A7" s="60" t="s">
        <v>23</v>
      </c>
      <c r="B7" s="60" t="s">
        <v>96</v>
      </c>
      <c r="C7" s="66"/>
    </row>
    <row r="8" spans="1:3" x14ac:dyDescent="0.3">
      <c r="A8" s="66" t="s">
        <v>81</v>
      </c>
      <c r="B8" s="67">
        <v>12117379</v>
      </c>
      <c r="C8" s="66"/>
    </row>
    <row r="9" spans="1:3" x14ac:dyDescent="0.3">
      <c r="A9" s="66" t="s">
        <v>82</v>
      </c>
      <c r="B9" s="68">
        <v>5850150</v>
      </c>
      <c r="C9" s="67"/>
    </row>
    <row r="10" spans="1:3" x14ac:dyDescent="0.3">
      <c r="A10" s="66"/>
      <c r="B10" s="69"/>
      <c r="C10" s="66"/>
    </row>
    <row r="15" spans="1:3" ht="28" customHeight="1" x14ac:dyDescent="0.3">
      <c r="A15" s="18" t="s">
        <v>97</v>
      </c>
      <c r="B15" s="70" t="s">
        <v>98</v>
      </c>
      <c r="C15" s="70" t="s">
        <v>99</v>
      </c>
    </row>
    <row r="16" spans="1:3" x14ac:dyDescent="0.3">
      <c r="A16" s="23" t="s">
        <v>78</v>
      </c>
      <c r="B16" s="65">
        <v>1</v>
      </c>
      <c r="C16" s="71">
        <v>5000000</v>
      </c>
    </row>
    <row r="17" spans="1:35" x14ac:dyDescent="0.3">
      <c r="A17" s="23" t="s">
        <v>79</v>
      </c>
      <c r="B17" s="72">
        <v>1864.7</v>
      </c>
      <c r="C17" s="71">
        <v>4501264</v>
      </c>
    </row>
    <row r="18" spans="1:35" x14ac:dyDescent="0.3">
      <c r="A18" s="23" t="s">
        <v>80</v>
      </c>
      <c r="B18" s="72">
        <v>1030.4000000000001</v>
      </c>
      <c r="C18" s="71">
        <v>2616115</v>
      </c>
    </row>
    <row r="19" spans="1:35" ht="14.5" thickBot="1" x14ac:dyDescent="0.35">
      <c r="A19" s="23" t="s">
        <v>26</v>
      </c>
      <c r="B19" s="72">
        <v>2896.1000000000004</v>
      </c>
      <c r="C19" s="71">
        <v>12117379</v>
      </c>
    </row>
    <row r="20" spans="1:35" ht="28" customHeight="1" thickBot="1" x14ac:dyDescent="0.35">
      <c r="B20" s="71"/>
      <c r="Q20" s="8" t="s">
        <v>76</v>
      </c>
      <c r="R20" s="5" t="s">
        <v>13</v>
      </c>
      <c r="S20" s="6" t="s">
        <v>77</v>
      </c>
      <c r="U20" s="8" t="s">
        <v>76</v>
      </c>
      <c r="V20" s="5" t="s">
        <v>13</v>
      </c>
      <c r="W20" s="6" t="s">
        <v>77</v>
      </c>
      <c r="Y20" s="8" t="s">
        <v>76</v>
      </c>
      <c r="Z20" s="5" t="s">
        <v>13</v>
      </c>
      <c r="AA20" s="6" t="s">
        <v>77</v>
      </c>
      <c r="AF20" s="14" t="s">
        <v>76</v>
      </c>
      <c r="AG20" s="15" t="s">
        <v>13</v>
      </c>
      <c r="AH20" s="15" t="s">
        <v>18</v>
      </c>
      <c r="AI20" s="16" t="s">
        <v>77</v>
      </c>
    </row>
    <row r="21" spans="1:35" x14ac:dyDescent="0.3">
      <c r="B21" s="71"/>
      <c r="J21" s="73"/>
      <c r="K21" s="73"/>
      <c r="L21" s="73"/>
      <c r="Q21" s="9" t="s">
        <v>78</v>
      </c>
      <c r="R21" s="7">
        <v>10</v>
      </c>
      <c r="S21" s="8">
        <v>5000000</v>
      </c>
      <c r="U21" s="9" t="s">
        <v>78</v>
      </c>
      <c r="V21" s="7"/>
      <c r="W21" s="8"/>
      <c r="Y21" s="10" t="s">
        <v>78</v>
      </c>
      <c r="Z21" s="7"/>
      <c r="AA21" s="8"/>
      <c r="AF21" s="13" t="s">
        <v>78</v>
      </c>
      <c r="AG21" s="74">
        <f>+R21</f>
        <v>10</v>
      </c>
      <c r="AH21" s="75">
        <f>+AG21/10</f>
        <v>1</v>
      </c>
      <c r="AI21" s="76">
        <f>+S21</f>
        <v>5000000</v>
      </c>
    </row>
    <row r="22" spans="1:35" x14ac:dyDescent="0.3">
      <c r="K22" s="65"/>
      <c r="O22" s="65"/>
      <c r="P22" s="71"/>
      <c r="Q22" s="9" t="s">
        <v>79</v>
      </c>
      <c r="R22" s="7">
        <v>11644</v>
      </c>
      <c r="S22" s="8">
        <v>2782370</v>
      </c>
      <c r="U22" s="9" t="s">
        <v>79</v>
      </c>
      <c r="V22" s="7">
        <v>3353</v>
      </c>
      <c r="W22" s="8">
        <v>728321</v>
      </c>
      <c r="Y22" s="10" t="s">
        <v>79</v>
      </c>
      <c r="Z22" s="7">
        <v>3650</v>
      </c>
      <c r="AA22" s="8">
        <v>990573</v>
      </c>
      <c r="AF22" s="11" t="s">
        <v>79</v>
      </c>
      <c r="AG22" s="77">
        <f>+R22+V22+Z22</f>
        <v>18647</v>
      </c>
      <c r="AH22" s="77">
        <f>+AG22/10</f>
        <v>1864.7</v>
      </c>
      <c r="AI22" s="78">
        <f>+S22+W22+AA22</f>
        <v>4501264</v>
      </c>
    </row>
    <row r="23" spans="1:35" x14ac:dyDescent="0.3">
      <c r="K23" s="65"/>
      <c r="O23" s="65"/>
      <c r="P23" s="71"/>
      <c r="Q23" s="9" t="s">
        <v>80</v>
      </c>
      <c r="R23" s="7">
        <v>388</v>
      </c>
      <c r="S23" s="8">
        <v>94302</v>
      </c>
      <c r="U23" s="9" t="s">
        <v>80</v>
      </c>
      <c r="V23" s="7">
        <v>2125</v>
      </c>
      <c r="W23" s="8">
        <v>887878</v>
      </c>
      <c r="Y23" s="10" t="s">
        <v>80</v>
      </c>
      <c r="Z23" s="7">
        <v>7791</v>
      </c>
      <c r="AA23" s="8">
        <v>1633935</v>
      </c>
      <c r="AF23" s="11" t="s">
        <v>80</v>
      </c>
      <c r="AG23" s="77">
        <f>+R23+V23+Z23</f>
        <v>10304</v>
      </c>
      <c r="AH23" s="77">
        <f>+AG23/10</f>
        <v>1030.4000000000001</v>
      </c>
      <c r="AI23" s="78">
        <f>+S23+W23+AA23</f>
        <v>2616115</v>
      </c>
    </row>
    <row r="24" spans="1:35" ht="14.5" thickBot="1" x14ac:dyDescent="0.35">
      <c r="K24" s="65"/>
      <c r="O24" s="65"/>
      <c r="P24" s="71"/>
      <c r="Q24" s="8" t="s">
        <v>26</v>
      </c>
      <c r="R24" s="7">
        <f>SUM(R21:R23)</f>
        <v>12042</v>
      </c>
      <c r="S24" s="8">
        <f>SUM(S21:S23)</f>
        <v>7876672</v>
      </c>
      <c r="U24" s="8" t="s">
        <v>26</v>
      </c>
      <c r="V24" s="7">
        <f>SUM(V22:V23)</f>
        <v>5478</v>
      </c>
      <c r="W24" s="8">
        <f>SUM(W22:W23)</f>
        <v>1616199</v>
      </c>
      <c r="Y24" s="8" t="s">
        <v>26</v>
      </c>
      <c r="Z24" s="7">
        <f>SUM(Z22:Z23)</f>
        <v>11441</v>
      </c>
      <c r="AA24" s="8">
        <f>SUM(AA22:AA23)</f>
        <v>2624508</v>
      </c>
      <c r="AF24" s="12" t="s">
        <v>26</v>
      </c>
      <c r="AG24" s="79">
        <f>SUM(AG21:AG23)</f>
        <v>28961</v>
      </c>
      <c r="AH24" s="79">
        <f>SUM(AH21:AH23)</f>
        <v>2896.1000000000004</v>
      </c>
      <c r="AI24" s="80">
        <f>SUM(AI21:AI23)</f>
        <v>12117379</v>
      </c>
    </row>
    <row r="25" spans="1:35" x14ac:dyDescent="0.3">
      <c r="I25" s="65"/>
      <c r="O25" s="65"/>
      <c r="P25" s="23"/>
      <c r="Q25" s="23"/>
      <c r="R25" s="23"/>
      <c r="S25" s="23"/>
    </row>
    <row r="26" spans="1:35" x14ac:dyDescent="0.3">
      <c r="O26" s="65"/>
      <c r="P26" s="23"/>
      <c r="Q26" s="23"/>
      <c r="R26" s="23"/>
      <c r="S26" s="23"/>
    </row>
    <row r="27" spans="1:35" x14ac:dyDescent="0.3">
      <c r="O27" s="65"/>
      <c r="P27" s="23"/>
      <c r="Q27" s="23"/>
      <c r="R27" s="23"/>
      <c r="S27" s="23"/>
      <c r="AI27" s="81"/>
    </row>
    <row r="28" spans="1:35" x14ac:dyDescent="0.3">
      <c r="O28" s="65"/>
      <c r="P28" s="23"/>
      <c r="Q28" s="23"/>
      <c r="R28" s="23"/>
      <c r="S28" s="23"/>
    </row>
    <row r="29" spans="1:35" x14ac:dyDescent="0.3">
      <c r="O29" s="65"/>
      <c r="P29" s="23"/>
      <c r="Q29" s="23"/>
      <c r="R29" s="23"/>
      <c r="S29" s="23"/>
    </row>
    <row r="30" spans="1:35" x14ac:dyDescent="0.3">
      <c r="O30" s="65"/>
      <c r="P30" s="23"/>
      <c r="Q30" s="23"/>
      <c r="R30" s="23"/>
      <c r="S30" s="23"/>
    </row>
    <row r="31" spans="1:35" x14ac:dyDescent="0.3">
      <c r="O31" s="65"/>
      <c r="P31" s="23"/>
      <c r="Q31" s="23"/>
      <c r="R31" s="23"/>
      <c r="S31" s="23"/>
    </row>
    <row r="32" spans="1:35" x14ac:dyDescent="0.3">
      <c r="O32" s="65"/>
      <c r="P32" s="23"/>
      <c r="Q32" s="23"/>
      <c r="R32" s="23"/>
      <c r="S32" s="23"/>
    </row>
    <row r="33" spans="15:19" x14ac:dyDescent="0.3">
      <c r="O33" s="65"/>
      <c r="P33" s="23"/>
      <c r="Q33" s="23"/>
      <c r="R33" s="23"/>
      <c r="S33" s="23"/>
    </row>
    <row r="34" spans="15:19" x14ac:dyDescent="0.3">
      <c r="O34" s="65"/>
      <c r="P34" s="23"/>
      <c r="Q34" s="23"/>
      <c r="R34" s="23"/>
      <c r="S34" s="23"/>
    </row>
    <row r="35" spans="15:19" x14ac:dyDescent="0.3">
      <c r="O35" s="65"/>
      <c r="P35" s="23"/>
      <c r="Q35" s="23"/>
      <c r="R35" s="23"/>
      <c r="S35" s="23"/>
    </row>
    <row r="36" spans="15:19" x14ac:dyDescent="0.3">
      <c r="O36" s="65"/>
      <c r="P36" s="23"/>
      <c r="Q36" s="23"/>
      <c r="R36" s="23"/>
      <c r="S36" s="23"/>
    </row>
    <row r="37" spans="15:19" x14ac:dyDescent="0.3">
      <c r="O37" s="65"/>
      <c r="P37" s="23"/>
      <c r="Q37" s="23"/>
      <c r="R37" s="23"/>
      <c r="S37" s="23"/>
    </row>
    <row r="38" spans="15:19" x14ac:dyDescent="0.3">
      <c r="O38" s="65"/>
      <c r="P38" s="23"/>
      <c r="Q38" s="23"/>
      <c r="R38" s="23"/>
      <c r="S38" s="23"/>
    </row>
    <row r="39" spans="15:19" x14ac:dyDescent="0.3">
      <c r="O39" s="65"/>
    </row>
    <row r="40" spans="15:19" x14ac:dyDescent="0.3">
      <c r="O40" s="65"/>
    </row>
    <row r="41" spans="15:19" x14ac:dyDescent="0.3">
      <c r="O41" s="65"/>
    </row>
    <row r="42" spans="15:19" x14ac:dyDescent="0.3">
      <c r="O42" s="65"/>
    </row>
    <row r="43" spans="15:19" x14ac:dyDescent="0.3">
      <c r="O43" s="65"/>
    </row>
    <row r="44" spans="15:19" x14ac:dyDescent="0.3">
      <c r="O44" s="65"/>
    </row>
    <row r="45" spans="15:19" x14ac:dyDescent="0.3">
      <c r="O45" s="65"/>
    </row>
    <row r="46" spans="15:19" x14ac:dyDescent="0.3">
      <c r="O46" s="65"/>
    </row>
    <row r="47" spans="15:19" x14ac:dyDescent="0.3">
      <c r="O47" s="65"/>
    </row>
    <row r="48" spans="15:19" x14ac:dyDescent="0.3">
      <c r="O48" s="65"/>
    </row>
    <row r="53" spans="1:8" ht="15" x14ac:dyDescent="0.3">
      <c r="A53" s="82"/>
      <c r="B53" s="82"/>
      <c r="G53" s="71"/>
    </row>
    <row r="54" spans="1:8" x14ac:dyDescent="0.3">
      <c r="G54" s="71"/>
    </row>
    <row r="55" spans="1:8" x14ac:dyDescent="0.3">
      <c r="G55" s="71"/>
    </row>
    <row r="56" spans="1:8" x14ac:dyDescent="0.3">
      <c r="F56" s="23" t="s">
        <v>69</v>
      </c>
      <c r="G56" s="71">
        <f>270000+2086132</f>
        <v>2356132</v>
      </c>
    </row>
    <row r="57" spans="1:8" x14ac:dyDescent="0.3">
      <c r="F57" s="23" t="s">
        <v>70</v>
      </c>
      <c r="G57" s="71">
        <v>937457</v>
      </c>
      <c r="H57" s="83"/>
    </row>
    <row r="58" spans="1:8" x14ac:dyDescent="0.3">
      <c r="F58" s="23" t="s">
        <v>71</v>
      </c>
      <c r="G58" s="71">
        <v>3068379</v>
      </c>
    </row>
    <row r="59" spans="1:8" x14ac:dyDescent="0.3">
      <c r="F59" s="23" t="s">
        <v>72</v>
      </c>
      <c r="G59" s="71">
        <f>5000000+2876672</f>
        <v>7876672</v>
      </c>
    </row>
    <row r="60" spans="1:8" x14ac:dyDescent="0.3">
      <c r="F60" s="23" t="s">
        <v>73</v>
      </c>
      <c r="G60" s="71">
        <v>1616199</v>
      </c>
    </row>
    <row r="61" spans="1:8" x14ac:dyDescent="0.3">
      <c r="F61" s="23" t="s">
        <v>74</v>
      </c>
      <c r="G61" s="71">
        <v>2624508</v>
      </c>
    </row>
    <row r="62" spans="1:8" x14ac:dyDescent="0.3">
      <c r="G62" s="84">
        <f>SUM(G56:G61)</f>
        <v>18479347</v>
      </c>
    </row>
    <row r="63" spans="1:8" x14ac:dyDescent="0.3">
      <c r="G63" s="71"/>
    </row>
    <row r="64" spans="1:8" x14ac:dyDescent="0.3">
      <c r="G64" s="71"/>
    </row>
    <row r="65" spans="7:7" x14ac:dyDescent="0.3">
      <c r="G65" s="71"/>
    </row>
  </sheetData>
  <mergeCells count="2">
    <mergeCell ref="A6:B6"/>
    <mergeCell ref="J21:L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5FB0-7F30-41CB-8495-9593322432E9}">
  <dimension ref="B4:F30"/>
  <sheetViews>
    <sheetView zoomScale="70" zoomScaleNormal="70" workbookViewId="0">
      <selection activeCell="B7" sqref="B7"/>
    </sheetView>
  </sheetViews>
  <sheetFormatPr baseColWidth="10" defaultColWidth="11.453125" defaultRowHeight="14.5" x14ac:dyDescent="0.35"/>
  <cols>
    <col min="2" max="2" width="26.26953125" bestFit="1" customWidth="1"/>
    <col min="9" max="9" width="20.7265625" customWidth="1"/>
    <col min="13" max="13" width="17.54296875" bestFit="1" customWidth="1"/>
    <col min="14" max="14" width="16.453125" customWidth="1"/>
  </cols>
  <sheetData>
    <row r="4" spans="2:6" ht="15.5" x14ac:dyDescent="0.35">
      <c r="B4" s="56" t="s">
        <v>100</v>
      </c>
      <c r="C4" s="56"/>
      <c r="D4" s="56"/>
      <c r="E4" s="56"/>
      <c r="F4" s="37"/>
    </row>
    <row r="5" spans="2:6" ht="15.5" x14ac:dyDescent="0.35">
      <c r="B5" s="37"/>
      <c r="C5" s="56" t="s">
        <v>14</v>
      </c>
      <c r="D5" s="56"/>
      <c r="E5" s="56"/>
      <c r="F5" s="37"/>
    </row>
    <row r="6" spans="2:6" ht="15.5" x14ac:dyDescent="0.35">
      <c r="B6" s="38" t="s">
        <v>75</v>
      </c>
      <c r="C6" s="38" t="s">
        <v>103</v>
      </c>
      <c r="D6" s="38" t="s">
        <v>104</v>
      </c>
      <c r="E6" s="38" t="s">
        <v>105</v>
      </c>
      <c r="F6" s="37"/>
    </row>
    <row r="7" spans="2:6" ht="15.5" x14ac:dyDescent="0.35">
      <c r="B7" s="39" t="s">
        <v>101</v>
      </c>
      <c r="C7" s="39">
        <v>0</v>
      </c>
      <c r="D7" s="39">
        <v>0</v>
      </c>
      <c r="E7" s="39">
        <v>0</v>
      </c>
      <c r="F7" s="37"/>
    </row>
    <row r="8" spans="2:6" ht="15.5" x14ac:dyDescent="0.35">
      <c r="B8" s="39" t="s">
        <v>102</v>
      </c>
      <c r="C8" s="39">
        <v>0</v>
      </c>
      <c r="D8" s="39">
        <v>0</v>
      </c>
      <c r="E8" s="39">
        <v>0</v>
      </c>
      <c r="F8" s="37"/>
    </row>
    <row r="9" spans="2:6" ht="15.5" x14ac:dyDescent="0.35">
      <c r="B9" s="37"/>
      <c r="C9" s="37"/>
      <c r="D9" s="37"/>
      <c r="E9" s="37"/>
      <c r="F9" s="37"/>
    </row>
    <row r="10" spans="2:6" ht="15.5" x14ac:dyDescent="0.35">
      <c r="B10" s="37"/>
      <c r="C10" s="37"/>
      <c r="D10" s="37"/>
      <c r="E10" s="37"/>
      <c r="F10" s="37"/>
    </row>
    <row r="11" spans="2:6" ht="15.5" x14ac:dyDescent="0.35">
      <c r="B11" s="40"/>
      <c r="C11" s="40"/>
      <c r="D11" s="37"/>
      <c r="E11" s="37"/>
      <c r="F11" s="37"/>
    </row>
    <row r="12" spans="2:6" ht="15.5" x14ac:dyDescent="0.35">
      <c r="B12" s="41"/>
      <c r="C12" s="4"/>
      <c r="D12" s="37"/>
      <c r="E12" s="37"/>
      <c r="F12" s="37"/>
    </row>
    <row r="13" spans="2:6" ht="15.5" x14ac:dyDescent="0.35">
      <c r="B13" s="37"/>
      <c r="C13" s="42"/>
      <c r="D13" s="37"/>
      <c r="E13" s="37"/>
      <c r="F13" s="37"/>
    </row>
    <row r="14" spans="2:6" ht="15.5" x14ac:dyDescent="0.35">
      <c r="B14" s="37"/>
      <c r="C14" s="37"/>
      <c r="D14" s="37"/>
      <c r="E14" s="37"/>
      <c r="F14" s="37"/>
    </row>
    <row r="15" spans="2:6" ht="15.5" x14ac:dyDescent="0.35">
      <c r="B15" s="37"/>
      <c r="C15" s="37"/>
      <c r="D15" s="37"/>
      <c r="E15" s="37"/>
      <c r="F15" s="37"/>
    </row>
    <row r="16" spans="2:6" ht="15.5" x14ac:dyDescent="0.35">
      <c r="B16" s="37"/>
      <c r="C16" s="37"/>
      <c r="D16" s="37"/>
      <c r="E16" s="37"/>
      <c r="F16" s="37"/>
    </row>
    <row r="17" spans="2:6" ht="15.5" x14ac:dyDescent="0.35">
      <c r="B17" s="56"/>
      <c r="C17" s="56"/>
      <c r="D17" s="56"/>
      <c r="E17" s="56"/>
      <c r="F17" s="37"/>
    </row>
    <row r="18" spans="2:6" ht="15.5" x14ac:dyDescent="0.35">
      <c r="B18" s="37"/>
      <c r="C18" s="56"/>
      <c r="D18" s="56"/>
      <c r="E18" s="56"/>
      <c r="F18" s="37"/>
    </row>
    <row r="19" spans="2:6" ht="15.5" x14ac:dyDescent="0.35">
      <c r="B19" s="36"/>
      <c r="C19" s="38"/>
      <c r="D19" s="38"/>
      <c r="E19" s="38"/>
      <c r="F19" s="37"/>
    </row>
    <row r="20" spans="2:6" ht="15.5" x14ac:dyDescent="0.35">
      <c r="B20" s="37"/>
      <c r="C20" s="37"/>
      <c r="D20" s="37"/>
      <c r="E20" s="37"/>
      <c r="F20" s="37"/>
    </row>
    <row r="21" spans="2:6" ht="15.5" x14ac:dyDescent="0.35">
      <c r="B21" s="37"/>
      <c r="C21" s="37"/>
      <c r="D21" s="37"/>
      <c r="E21" s="37"/>
      <c r="F21" s="37"/>
    </row>
    <row r="22" spans="2:6" ht="15.5" x14ac:dyDescent="0.35">
      <c r="B22" s="37"/>
      <c r="C22" s="37"/>
      <c r="D22" s="37"/>
      <c r="E22" s="37"/>
      <c r="F22" s="37"/>
    </row>
    <row r="23" spans="2:6" ht="15.5" x14ac:dyDescent="0.35">
      <c r="B23" s="37"/>
      <c r="C23" s="37"/>
      <c r="D23" s="37"/>
      <c r="E23" s="37"/>
      <c r="F23" s="37"/>
    </row>
    <row r="24" spans="2:6" ht="15.5" x14ac:dyDescent="0.35">
      <c r="B24" s="37"/>
      <c r="C24" s="37"/>
      <c r="D24" s="37"/>
      <c r="E24" s="37"/>
      <c r="F24" s="37"/>
    </row>
    <row r="25" spans="2:6" ht="15.5" x14ac:dyDescent="0.35">
      <c r="B25" s="36"/>
      <c r="C25" s="36"/>
      <c r="D25" s="37"/>
      <c r="E25" s="37"/>
      <c r="F25" s="37"/>
    </row>
    <row r="26" spans="2:6" ht="15.5" x14ac:dyDescent="0.35">
      <c r="B26" s="37"/>
      <c r="C26" s="37"/>
      <c r="D26" s="43"/>
      <c r="E26" s="37"/>
      <c r="F26" s="37"/>
    </row>
    <row r="27" spans="2:6" ht="15.5" x14ac:dyDescent="0.35">
      <c r="B27" s="37"/>
      <c r="C27" s="37"/>
      <c r="D27" s="43"/>
      <c r="E27" s="37"/>
      <c r="F27" s="37"/>
    </row>
    <row r="28" spans="2:6" ht="15.5" x14ac:dyDescent="0.35">
      <c r="B28" s="44"/>
      <c r="C28" s="44"/>
      <c r="D28" s="45"/>
      <c r="E28" s="44"/>
    </row>
    <row r="29" spans="2:6" ht="15.5" x14ac:dyDescent="0.35">
      <c r="B29" s="44"/>
      <c r="C29" s="44"/>
      <c r="D29" s="45"/>
      <c r="E29" s="44"/>
    </row>
    <row r="30" spans="2:6" x14ac:dyDescent="0.35">
      <c r="D30" s="2"/>
    </row>
  </sheetData>
  <mergeCells count="4">
    <mergeCell ref="C18:E18"/>
    <mergeCell ref="B4:E4"/>
    <mergeCell ref="C5:E5"/>
    <mergeCell ref="B17:E17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C2A9-C5A7-4D2E-88FF-44BD6BFD6246}">
  <dimension ref="B6:C9"/>
  <sheetViews>
    <sheetView workbookViewId="0">
      <selection activeCell="C10" sqref="C10"/>
    </sheetView>
  </sheetViews>
  <sheetFormatPr baseColWidth="10" defaultColWidth="10.81640625" defaultRowHeight="14.5" x14ac:dyDescent="0.35"/>
  <cols>
    <col min="2" max="2" width="28.1796875" bestFit="1" customWidth="1"/>
    <col min="3" max="3" width="12.26953125" bestFit="1" customWidth="1"/>
  </cols>
  <sheetData>
    <row r="6" spans="2:3" ht="15.5" x14ac:dyDescent="0.35">
      <c r="B6" s="35" t="s">
        <v>27</v>
      </c>
      <c r="C6" s="35" t="s">
        <v>16</v>
      </c>
    </row>
    <row r="7" spans="2:3" ht="15.5" x14ac:dyDescent="0.35">
      <c r="B7" s="50" t="s">
        <v>28</v>
      </c>
      <c r="C7" s="50">
        <v>1</v>
      </c>
    </row>
    <row r="8" spans="2:3" ht="15.5" x14ac:dyDescent="0.35">
      <c r="B8" s="50" t="s">
        <v>108</v>
      </c>
      <c r="C8" s="50">
        <v>4</v>
      </c>
    </row>
    <row r="9" spans="2:3" ht="15.5" x14ac:dyDescent="0.35">
      <c r="B9" s="50"/>
      <c r="C9" s="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2:L30"/>
  <sheetViews>
    <sheetView zoomScale="80" zoomScaleNormal="80" workbookViewId="0">
      <selection sqref="A1:XFD1048576"/>
    </sheetView>
  </sheetViews>
  <sheetFormatPr baseColWidth="10" defaultColWidth="11.453125" defaultRowHeight="14" x14ac:dyDescent="0.3"/>
  <cols>
    <col min="1" max="1" width="11.453125" style="23"/>
    <col min="2" max="2" width="45.81640625" style="23" customWidth="1"/>
    <col min="3" max="3" width="15.1796875" style="23" customWidth="1"/>
    <col min="4" max="4" width="17.453125" style="23" customWidth="1"/>
    <col min="5" max="5" width="19.453125" style="23" customWidth="1"/>
    <col min="6" max="6" width="27.26953125" style="23" customWidth="1"/>
    <col min="7" max="7" width="11.453125" style="23"/>
    <col min="8" max="8" width="12.54296875" style="23" bestFit="1" customWidth="1"/>
    <col min="9" max="9" width="13.453125" style="23" bestFit="1" customWidth="1"/>
    <col min="10" max="10" width="13.81640625" style="23" customWidth="1"/>
    <col min="11" max="12" width="11.453125" style="23"/>
    <col min="13" max="13" width="31.26953125" style="23" bestFit="1" customWidth="1"/>
    <col min="14" max="14" width="10" style="23" bestFit="1" customWidth="1"/>
    <col min="15" max="15" width="8.1796875" style="23" bestFit="1" customWidth="1"/>
    <col min="16" max="16384" width="11.453125" style="23"/>
  </cols>
  <sheetData>
    <row r="2" spans="1:12" ht="20" x14ac:dyDescent="0.3">
      <c r="A2" s="59"/>
      <c r="B2" s="59"/>
      <c r="C2" s="59"/>
      <c r="D2" s="59"/>
      <c r="E2" s="59"/>
      <c r="F2" s="59"/>
    </row>
    <row r="4" spans="1:12" ht="37.5" customHeight="1" x14ac:dyDescent="0.3">
      <c r="B4" s="57" t="s">
        <v>0</v>
      </c>
      <c r="C4" s="57"/>
      <c r="D4" s="57"/>
      <c r="E4" s="57"/>
      <c r="F4" s="57"/>
    </row>
    <row r="5" spans="1:12" s="85" customFormat="1" ht="18" x14ac:dyDescent="0.3">
      <c r="B5" s="34" t="s">
        <v>1</v>
      </c>
      <c r="C5" s="34" t="s">
        <v>42</v>
      </c>
      <c r="D5" s="34" t="s">
        <v>43</v>
      </c>
      <c r="E5" s="34" t="s">
        <v>44</v>
      </c>
      <c r="F5" s="34"/>
      <c r="G5" s="57" t="s">
        <v>107</v>
      </c>
      <c r="H5" s="57"/>
      <c r="I5" s="57"/>
      <c r="J5" s="23"/>
      <c r="K5" s="23"/>
      <c r="L5" s="23"/>
    </row>
    <row r="6" spans="1:12" ht="31" x14ac:dyDescent="0.3">
      <c r="B6" s="47" t="s">
        <v>2</v>
      </c>
      <c r="C6" s="34">
        <v>4</v>
      </c>
      <c r="D6" s="34">
        <v>6</v>
      </c>
      <c r="E6" s="34">
        <v>5</v>
      </c>
      <c r="F6" s="46"/>
      <c r="G6" s="34" t="s">
        <v>14</v>
      </c>
      <c r="H6" s="49" t="s">
        <v>93</v>
      </c>
      <c r="I6" s="34" t="s">
        <v>94</v>
      </c>
    </row>
    <row r="7" spans="1:12" ht="15.5" x14ac:dyDescent="0.3">
      <c r="B7" s="48" t="s">
        <v>3</v>
      </c>
      <c r="C7" s="34">
        <v>0</v>
      </c>
      <c r="D7" s="34">
        <v>0</v>
      </c>
      <c r="E7" s="34">
        <v>3</v>
      </c>
      <c r="F7" s="46"/>
      <c r="G7" s="66" t="s">
        <v>42</v>
      </c>
      <c r="H7" s="34">
        <v>11</v>
      </c>
      <c r="I7" s="34">
        <v>7</v>
      </c>
    </row>
    <row r="8" spans="1:12" ht="15.5" x14ac:dyDescent="0.3">
      <c r="B8" s="48">
        <v>311</v>
      </c>
      <c r="C8" s="34">
        <v>0</v>
      </c>
      <c r="D8" s="34">
        <v>0</v>
      </c>
      <c r="E8" s="34">
        <v>0</v>
      </c>
      <c r="F8" s="46"/>
      <c r="G8" s="66" t="s">
        <v>43</v>
      </c>
      <c r="H8" s="34">
        <v>15</v>
      </c>
      <c r="I8" s="34">
        <v>9</v>
      </c>
    </row>
    <row r="9" spans="1:12" ht="15.5" x14ac:dyDescent="0.3">
      <c r="B9" s="48" t="s">
        <v>4</v>
      </c>
      <c r="C9" s="34">
        <v>14</v>
      </c>
      <c r="D9" s="34">
        <v>18</v>
      </c>
      <c r="E9" s="34">
        <v>15</v>
      </c>
      <c r="F9" s="46"/>
      <c r="G9" s="66" t="s">
        <v>44</v>
      </c>
      <c r="H9" s="34">
        <v>13</v>
      </c>
      <c r="I9" s="34">
        <v>10</v>
      </c>
    </row>
    <row r="10" spans="1:12" ht="15.5" x14ac:dyDescent="0.3">
      <c r="B10" s="48" t="s">
        <v>5</v>
      </c>
      <c r="C10" s="34">
        <v>0</v>
      </c>
      <c r="D10" s="34">
        <v>0</v>
      </c>
      <c r="E10" s="34">
        <v>0</v>
      </c>
      <c r="F10" s="46"/>
      <c r="G10" s="66"/>
      <c r="H10" s="66"/>
      <c r="I10" s="66"/>
    </row>
    <row r="11" spans="1:12" ht="15.5" x14ac:dyDescent="0.3">
      <c r="B11" s="47" t="s">
        <v>6</v>
      </c>
      <c r="C11" s="34">
        <f>SUM(C6:C10)</f>
        <v>18</v>
      </c>
      <c r="D11" s="34">
        <f>SUM(D6:D10)</f>
        <v>24</v>
      </c>
      <c r="E11" s="34">
        <f>SUM(E6:E10)</f>
        <v>23</v>
      </c>
      <c r="F11" s="34"/>
    </row>
    <row r="12" spans="1:12" x14ac:dyDescent="0.3">
      <c r="B12" s="66"/>
      <c r="C12" s="66"/>
      <c r="D12" s="66"/>
      <c r="E12" s="66"/>
      <c r="F12" s="66"/>
    </row>
    <row r="13" spans="1:12" x14ac:dyDescent="0.3">
      <c r="B13" s="66"/>
      <c r="C13" s="66"/>
      <c r="D13" s="66"/>
      <c r="E13" s="66"/>
      <c r="F13" s="66"/>
    </row>
    <row r="14" spans="1:12" ht="18.75" customHeight="1" x14ac:dyDescent="0.3">
      <c r="B14" s="58" t="s">
        <v>106</v>
      </c>
      <c r="C14" s="58"/>
      <c r="D14" s="58"/>
      <c r="E14" s="58"/>
      <c r="F14" s="58"/>
    </row>
    <row r="15" spans="1:12" ht="15.5" x14ac:dyDescent="0.3">
      <c r="B15" s="55" t="s">
        <v>7</v>
      </c>
      <c r="C15" s="55"/>
      <c r="D15" s="34" t="s">
        <v>42</v>
      </c>
      <c r="E15" s="34" t="s">
        <v>43</v>
      </c>
      <c r="F15" s="34" t="s">
        <v>44</v>
      </c>
    </row>
    <row r="16" spans="1:12" ht="48" customHeight="1" x14ac:dyDescent="0.3">
      <c r="B16" s="55" t="s">
        <v>50</v>
      </c>
      <c r="C16" s="55"/>
      <c r="D16" s="34">
        <v>7</v>
      </c>
      <c r="E16" s="34">
        <v>6</v>
      </c>
      <c r="F16" s="34">
        <v>0</v>
      </c>
    </row>
    <row r="17" spans="2:6" ht="36.75" customHeight="1" x14ac:dyDescent="0.3">
      <c r="B17" s="55" t="s">
        <v>51</v>
      </c>
      <c r="C17" s="55"/>
      <c r="D17" s="34">
        <v>2</v>
      </c>
      <c r="E17" s="34">
        <v>1</v>
      </c>
      <c r="F17" s="34">
        <v>0</v>
      </c>
    </row>
    <row r="18" spans="2:6" ht="36.75" customHeight="1" x14ac:dyDescent="0.3">
      <c r="B18" s="55" t="s">
        <v>52</v>
      </c>
      <c r="C18" s="55"/>
      <c r="D18" s="34">
        <v>0</v>
      </c>
      <c r="E18" s="34">
        <v>6</v>
      </c>
      <c r="F18" s="34">
        <v>11</v>
      </c>
    </row>
    <row r="19" spans="2:6" ht="36.75" customHeight="1" x14ac:dyDescent="0.3">
      <c r="B19" s="55" t="s">
        <v>53</v>
      </c>
      <c r="C19" s="55"/>
      <c r="D19" s="34">
        <v>0</v>
      </c>
      <c r="E19" s="34">
        <v>3</v>
      </c>
      <c r="F19" s="34">
        <v>3</v>
      </c>
    </row>
    <row r="20" spans="2:6" ht="36.75" customHeight="1" x14ac:dyDescent="0.3">
      <c r="B20" s="55" t="s">
        <v>8</v>
      </c>
      <c r="C20" s="55"/>
      <c r="D20" s="34">
        <v>0</v>
      </c>
      <c r="E20" s="34">
        <v>0</v>
      </c>
      <c r="F20" s="34">
        <v>3</v>
      </c>
    </row>
    <row r="21" spans="2:6" ht="36.75" customHeight="1" x14ac:dyDescent="0.3">
      <c r="B21" s="55" t="s">
        <v>9</v>
      </c>
      <c r="C21" s="55"/>
      <c r="D21" s="34">
        <v>0</v>
      </c>
      <c r="E21" s="34">
        <v>0</v>
      </c>
      <c r="F21" s="34">
        <v>0</v>
      </c>
    </row>
    <row r="22" spans="2:6" ht="37.5" customHeight="1" x14ac:dyDescent="0.3">
      <c r="B22" s="55" t="s">
        <v>10</v>
      </c>
      <c r="C22" s="55"/>
      <c r="D22" s="34">
        <v>0</v>
      </c>
      <c r="E22" s="34">
        <v>0</v>
      </c>
      <c r="F22" s="34">
        <v>0</v>
      </c>
    </row>
    <row r="23" spans="2:6" ht="37.5" customHeight="1" x14ac:dyDescent="0.3">
      <c r="B23" s="55" t="s">
        <v>54</v>
      </c>
      <c r="C23" s="55"/>
      <c r="D23" s="34">
        <v>4</v>
      </c>
      <c r="E23" s="34">
        <v>4</v>
      </c>
      <c r="F23" s="34">
        <v>0</v>
      </c>
    </row>
    <row r="24" spans="2:6" ht="37.5" customHeight="1" x14ac:dyDescent="0.3">
      <c r="B24" s="55" t="s">
        <v>11</v>
      </c>
      <c r="C24" s="55"/>
      <c r="D24" s="34">
        <v>3</v>
      </c>
      <c r="E24" s="34">
        <v>2</v>
      </c>
      <c r="F24" s="34">
        <v>4</v>
      </c>
    </row>
    <row r="25" spans="2:6" ht="37.5" customHeight="1" x14ac:dyDescent="0.3">
      <c r="B25" s="55" t="s">
        <v>12</v>
      </c>
      <c r="C25" s="55"/>
      <c r="D25" s="34">
        <v>2</v>
      </c>
      <c r="E25" s="34">
        <v>2</v>
      </c>
      <c r="F25" s="34">
        <v>2</v>
      </c>
    </row>
    <row r="26" spans="2:6" ht="37.5" customHeight="1" x14ac:dyDescent="0.3">
      <c r="B26" s="3"/>
      <c r="C26" s="3"/>
      <c r="D26" s="4"/>
      <c r="E26" s="4"/>
      <c r="F26" s="4"/>
    </row>
    <row r="27" spans="2:6" ht="20.5" x14ac:dyDescent="0.3">
      <c r="C27" s="1"/>
    </row>
    <row r="30" spans="2:6" ht="18.75" customHeight="1" x14ac:dyDescent="0.3"/>
  </sheetData>
  <mergeCells count="15">
    <mergeCell ref="A2:F2"/>
    <mergeCell ref="B4:F4"/>
    <mergeCell ref="B19:C19"/>
    <mergeCell ref="B15:C15"/>
    <mergeCell ref="B16:C16"/>
    <mergeCell ref="B17:C17"/>
    <mergeCell ref="B18:C18"/>
    <mergeCell ref="G5:I5"/>
    <mergeCell ref="B14:F14"/>
    <mergeCell ref="B23:C23"/>
    <mergeCell ref="B24:C24"/>
    <mergeCell ref="B25:C25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Produccion</vt:lpstr>
      <vt:lpstr>Billete Electrónico</vt:lpstr>
      <vt:lpstr>sorteos</vt:lpstr>
      <vt:lpstr>pago premios</vt:lpstr>
      <vt:lpstr>Programas asistenciales </vt:lpstr>
      <vt:lpstr>Certificaciones</vt:lpstr>
      <vt:lpstr>Libre 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2024-07-09T15:08:39Z</dcterms:modified>
</cp:coreProperties>
</file>