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eynoso.LOTERIA\Desktop\Actualizaciones Julio 2021\"/>
    </mc:Choice>
  </mc:AlternateContent>
  <xr:revisionPtr revIDLastSave="0" documentId="8_{9222623F-D86B-4034-82CD-DA6F24D248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0" i="2" l="1"/>
  <c r="K77" i="2"/>
  <c r="K72" i="2"/>
  <c r="K69" i="2"/>
  <c r="K64" i="2"/>
  <c r="K54" i="2"/>
  <c r="K38" i="2"/>
  <c r="K28" i="2"/>
  <c r="K18" i="2"/>
  <c r="K12" i="2"/>
  <c r="I76" i="3"/>
  <c r="I71" i="3"/>
  <c r="I68" i="3"/>
  <c r="I63" i="3"/>
  <c r="I53" i="3"/>
  <c r="I37" i="3"/>
  <c r="I27" i="3"/>
  <c r="I17" i="3"/>
  <c r="I11" i="3"/>
  <c r="K85" i="2" l="1"/>
  <c r="D12" i="2"/>
  <c r="D18" i="2"/>
  <c r="D28" i="2"/>
  <c r="D85" i="2" s="1"/>
  <c r="D38" i="2"/>
  <c r="D47" i="2"/>
  <c r="D54" i="2"/>
  <c r="D64" i="2"/>
  <c r="D69" i="2"/>
  <c r="D72" i="2"/>
  <c r="D77" i="2"/>
  <c r="D80" i="2"/>
  <c r="D83" i="2"/>
  <c r="L85" i="2"/>
  <c r="M85" i="2"/>
  <c r="N85" i="2"/>
  <c r="O85" i="2"/>
  <c r="P85" i="2"/>
  <c r="I84" i="3"/>
  <c r="J84" i="3"/>
  <c r="K84" i="3"/>
  <c r="L84" i="3"/>
  <c r="M84" i="3"/>
  <c r="N84" i="3"/>
  <c r="O83" i="3"/>
  <c r="O82" i="3"/>
  <c r="O81" i="3"/>
  <c r="O80" i="3"/>
  <c r="O79" i="3"/>
  <c r="O78" i="3"/>
  <c r="O77" i="3"/>
  <c r="O74" i="3"/>
  <c r="O73" i="3"/>
  <c r="O72" i="3"/>
  <c r="O70" i="3"/>
  <c r="O69" i="3"/>
  <c r="O67" i="3"/>
  <c r="O66" i="3"/>
  <c r="O65" i="3"/>
  <c r="O64" i="3"/>
  <c r="O62" i="3"/>
  <c r="O61" i="3"/>
  <c r="O60" i="3"/>
  <c r="O59" i="3"/>
  <c r="O58" i="3"/>
  <c r="O57" i="3"/>
  <c r="O56" i="3"/>
  <c r="O55" i="3"/>
  <c r="O54" i="3"/>
  <c r="O52" i="3"/>
  <c r="O51" i="3"/>
  <c r="O50" i="3"/>
  <c r="O49" i="3"/>
  <c r="O48" i="3"/>
  <c r="O47" i="3"/>
  <c r="O46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6" i="3"/>
  <c r="O24" i="3"/>
  <c r="O22" i="3"/>
  <c r="O21" i="3"/>
  <c r="O20" i="3"/>
  <c r="O19" i="3"/>
  <c r="O18" i="3"/>
  <c r="O16" i="3"/>
  <c r="O15" i="3"/>
  <c r="O14" i="3"/>
  <c r="O13" i="3"/>
  <c r="H76" i="3"/>
  <c r="G76" i="3"/>
  <c r="F76" i="3"/>
  <c r="E76" i="3"/>
  <c r="D76" i="3"/>
  <c r="C76" i="3"/>
  <c r="H71" i="3"/>
  <c r="G71" i="3"/>
  <c r="F71" i="3"/>
  <c r="E71" i="3"/>
  <c r="D71" i="3"/>
  <c r="C71" i="3"/>
  <c r="H68" i="3"/>
  <c r="G68" i="3"/>
  <c r="F68" i="3"/>
  <c r="E68" i="3"/>
  <c r="D68" i="3"/>
  <c r="C68" i="3"/>
  <c r="H63" i="3"/>
  <c r="G63" i="3"/>
  <c r="F63" i="3"/>
  <c r="E63" i="3"/>
  <c r="D63" i="3"/>
  <c r="C63" i="3"/>
  <c r="H53" i="3"/>
  <c r="G53" i="3"/>
  <c r="F53" i="3"/>
  <c r="E53" i="3"/>
  <c r="D53" i="3"/>
  <c r="C53" i="3"/>
  <c r="H45" i="3"/>
  <c r="G45" i="3"/>
  <c r="F45" i="3"/>
  <c r="E45" i="3"/>
  <c r="D45" i="3"/>
  <c r="C45" i="3"/>
  <c r="H37" i="3"/>
  <c r="G37" i="3"/>
  <c r="F37" i="3"/>
  <c r="E37" i="3"/>
  <c r="D37" i="3"/>
  <c r="C37" i="3"/>
  <c r="H27" i="3"/>
  <c r="G27" i="3"/>
  <c r="F27" i="3"/>
  <c r="E27" i="3"/>
  <c r="D27" i="3"/>
  <c r="C27" i="3"/>
  <c r="D25" i="3"/>
  <c r="D17" i="3" s="1"/>
  <c r="C25" i="3"/>
  <c r="D23" i="3"/>
  <c r="O23" i="3" s="1"/>
  <c r="H17" i="3"/>
  <c r="G17" i="3"/>
  <c r="F17" i="3"/>
  <c r="E17" i="3"/>
  <c r="C17" i="3"/>
  <c r="C12" i="3"/>
  <c r="O12" i="3" s="1"/>
  <c r="H11" i="3"/>
  <c r="G11" i="3"/>
  <c r="F11" i="3"/>
  <c r="F84" i="3" s="1"/>
  <c r="E11" i="3"/>
  <c r="D11" i="3"/>
  <c r="C11" i="3"/>
  <c r="Q47" i="2"/>
  <c r="Q14" i="2"/>
  <c r="Q15" i="2"/>
  <c r="Q16" i="2"/>
  <c r="Q17" i="2"/>
  <c r="Q19" i="2"/>
  <c r="Q20" i="2"/>
  <c r="Q21" i="2"/>
  <c r="Q22" i="2"/>
  <c r="Q23" i="2"/>
  <c r="Q25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3" i="2"/>
  <c r="Q84" i="2"/>
  <c r="J72" i="2"/>
  <c r="J69" i="2"/>
  <c r="J64" i="2"/>
  <c r="J77" i="2"/>
  <c r="I72" i="2"/>
  <c r="I69" i="2"/>
  <c r="I64" i="2"/>
  <c r="J46" i="2"/>
  <c r="J54" i="2"/>
  <c r="J38" i="2"/>
  <c r="J28" i="2"/>
  <c r="J18" i="2"/>
  <c r="J12" i="2"/>
  <c r="J85" i="2" s="1"/>
  <c r="F72" i="2"/>
  <c r="G72" i="2"/>
  <c r="H72" i="2"/>
  <c r="G77" i="2"/>
  <c r="H77" i="2"/>
  <c r="I77" i="2"/>
  <c r="I46" i="2"/>
  <c r="I54" i="2"/>
  <c r="I38" i="2"/>
  <c r="I28" i="2"/>
  <c r="I18" i="2"/>
  <c r="I12" i="2"/>
  <c r="I85" i="2" s="1"/>
  <c r="H46" i="2"/>
  <c r="H69" i="2"/>
  <c r="H64" i="2"/>
  <c r="H54" i="2"/>
  <c r="H38" i="2"/>
  <c r="H28" i="2"/>
  <c r="H18" i="2"/>
  <c r="H12" i="2"/>
  <c r="H85" i="2" s="1"/>
  <c r="G69" i="2"/>
  <c r="Q69" i="2" s="1"/>
  <c r="G64" i="2"/>
  <c r="G54" i="2"/>
  <c r="G46" i="2"/>
  <c r="G38" i="2"/>
  <c r="G85" i="2" s="1"/>
  <c r="G28" i="2"/>
  <c r="G18" i="2"/>
  <c r="G12" i="2"/>
  <c r="F77" i="2"/>
  <c r="E64" i="2"/>
  <c r="F64" i="2"/>
  <c r="F69" i="2"/>
  <c r="F54" i="2"/>
  <c r="F46" i="2"/>
  <c r="F38" i="2"/>
  <c r="F28" i="2"/>
  <c r="F26" i="2"/>
  <c r="F18" i="2" s="1"/>
  <c r="Q18" i="2" s="1"/>
  <c r="F24" i="2"/>
  <c r="Q24" i="2" s="1"/>
  <c r="F12" i="2"/>
  <c r="F85" i="2" s="1"/>
  <c r="E72" i="2"/>
  <c r="Q72" i="2" s="1"/>
  <c r="E77" i="2"/>
  <c r="Q77" i="2" s="1"/>
  <c r="E69" i="2"/>
  <c r="E54" i="2"/>
  <c r="Q54" i="2" s="1"/>
  <c r="E46" i="2"/>
  <c r="Q46" i="2" s="1"/>
  <c r="E38" i="2"/>
  <c r="Q38" i="2" s="1"/>
  <c r="E28" i="2"/>
  <c r="Q28" i="2" s="1"/>
  <c r="E26" i="2"/>
  <c r="E18" i="2" s="1"/>
  <c r="E13" i="2"/>
  <c r="E12" i="2" s="1"/>
  <c r="E85" i="2" s="1"/>
  <c r="C83" i="2"/>
  <c r="C80" i="2"/>
  <c r="C77" i="2"/>
  <c r="C72" i="2"/>
  <c r="C69" i="2"/>
  <c r="C64" i="2"/>
  <c r="C54" i="2"/>
  <c r="C47" i="2"/>
  <c r="C38" i="2"/>
  <c r="C28" i="2"/>
  <c r="C18" i="2"/>
  <c r="C12" i="2"/>
  <c r="C85" i="2" s="1"/>
  <c r="E12" i="1"/>
  <c r="E18" i="1"/>
  <c r="E28" i="1"/>
  <c r="E38" i="1"/>
  <c r="E47" i="1"/>
  <c r="E54" i="1"/>
  <c r="E64" i="1"/>
  <c r="E69" i="1"/>
  <c r="E72" i="1"/>
  <c r="E77" i="1"/>
  <c r="E80" i="1"/>
  <c r="D76" i="1"/>
  <c r="D83" i="1"/>
  <c r="D80" i="1"/>
  <c r="D77" i="1"/>
  <c r="D72" i="1"/>
  <c r="D69" i="1"/>
  <c r="D64" i="1"/>
  <c r="D54" i="1"/>
  <c r="D47" i="1"/>
  <c r="D38" i="1"/>
  <c r="D28" i="1"/>
  <c r="D18" i="1"/>
  <c r="D12" i="1"/>
  <c r="D85" i="1" s="1"/>
  <c r="O27" i="3" l="1"/>
  <c r="O45" i="3"/>
  <c r="O63" i="3"/>
  <c r="O71" i="3"/>
  <c r="O76" i="3"/>
  <c r="O17" i="3"/>
  <c r="O11" i="3"/>
  <c r="O84" i="3" s="1"/>
  <c r="Q12" i="2"/>
  <c r="Q85" i="2" s="1"/>
  <c r="Q13" i="2"/>
  <c r="D84" i="3"/>
  <c r="H84" i="3"/>
  <c r="E85" i="1"/>
  <c r="Q26" i="2"/>
  <c r="G84" i="3"/>
  <c r="E76" i="1"/>
  <c r="E84" i="3"/>
  <c r="O25" i="3"/>
  <c r="O37" i="3"/>
  <c r="O53" i="3"/>
  <c r="O68" i="3"/>
  <c r="C84" i="3"/>
</calcChain>
</file>

<file path=xl/sharedStrings.xml><?xml version="1.0" encoding="utf-8"?>
<sst xmlns="http://schemas.openxmlformats.org/spreadsheetml/2006/main" count="287" uniqueCount="106">
  <si>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</si>
  <si>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</si>
  <si>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</si>
  <si>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</si>
  <si>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</si>
  <si>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</si>
  <si>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</si>
  <si>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</si>
  <si>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</si>
  <si>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</si>
  <si>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</si>
  <si>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</si>
  <si>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</si>
  <si>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</si>
  <si>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</si>
  <si>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</si>
  <si>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</si>
  <si>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</si>
  <si>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</si>
  <si>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</si>
  <si>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</si>
  <si>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</si>
  <si>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</si>
  <si>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</si>
  <si>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</si>
  <si>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</si>
  <si>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</si>
  <si>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</si>
  <si>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</si>
  <si>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</si>
  <si>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</si>
  <si>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</si>
  <si>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</si>
  <si>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</si>
  <si>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</si>
  <si>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</si>
  <si>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</si>
  <si>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</si>
  <si>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</si>
  <si>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</si>
  <si>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</si>
  <si>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</si>
  <si>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</si>
  <si>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</si>
  <si>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</si>
  <si>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</si>
  <si>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</si>
  <si>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</si>
  <si>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</si>
  <si>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</si>
  <si>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</si>
  <si>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</si>
  <si>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</si>
  <si>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</si>
  <si>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</si>
  <si>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</si>
  <si>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</si>
  <si>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</si>
  <si>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</si>
  <si>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</si>
  <si>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</si>
  <si>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</si>
  <si>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</si>
  <si>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</si>
  <si>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</si>
  <si>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</si>
  <si>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</si>
  <si>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</si>
  <si>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</si>
  <si>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</si>
  <si>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</si>
  <si>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</si>
  <si>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</si>
  <si>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</si>
  <si>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</si>
  <si>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</si>
  <si>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</si>
  <si>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</si>
  <si>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</si>
  <si>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</si>
  <si>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</si>
  <si>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</si>
  <si>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</si>
  <si>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</si>
  <si>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</si>
  <si>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</si>
  <si>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</si>
  <si>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</si>
  <si>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</si>
  <si>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</si>
  <si>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</si>
  <si>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</si>
  <si>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</si>
  <si>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</si>
  <si>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</si>
  <si>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</si>
  <si>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</si>
  <si>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</si>
  <si>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</si>
  <si>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Lotería Nacional</t>
  </si>
  <si>
    <t>Año 2021</t>
  </si>
  <si>
    <t>Fuente: Libros contabilidad, Cheques, Estados Bancarios, Reportes Tesorería, Nóminas</t>
  </si>
  <si>
    <t>Fecha de registro: hasta el 31 de Julio 2021</t>
  </si>
  <si>
    <t>Fecha de imputación: hasta el 31 de Julio 2021</t>
  </si>
  <si>
    <t xml:space="preserve">                  Enc. Presupuesto</t>
  </si>
  <si>
    <r>
      <t xml:space="preserve">Preparado por: </t>
    </r>
    <r>
      <rPr>
        <sz val="12"/>
        <rFont val="Times New Roman"/>
        <family val="1"/>
      </rPr>
      <t>Licda. Marielys López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</si>
</sst>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2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center" wrapText="1" readingOrder="1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6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0" fontId="16" fillId="3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6" fontId="19" fillId="0" borderId="0" xfId="1" applyNumberFormat="1" applyFont="1"/>
    <xf numFmtId="43" fontId="2" fillId="0" borderId="1" xfId="1" applyFont="1" applyBorder="1"/>
    <xf numFmtId="43" fontId="2" fillId="0" borderId="0" xfId="1" applyFont="1"/>
    <xf numFmtId="43" fontId="19" fillId="2" borderId="0" xfId="1" applyFont="1" applyFill="1"/>
    <xf numFmtId="43" fontId="19" fillId="0" borderId="0" xfId="1" applyFont="1"/>
    <xf numFmtId="43" fontId="19" fillId="0" borderId="0" xfId="1" applyFont="1" applyAlignment="1">
      <alignment vertical="center" wrapText="1"/>
    </xf>
    <xf numFmtId="43" fontId="0" fillId="0" borderId="0" xfId="1" applyFont="1"/>
    <xf numFmtId="43" fontId="19" fillId="0" borderId="0" xfId="1" applyFont="1" applyFill="1"/>
    <xf numFmtId="43" fontId="8" fillId="3" borderId="2" xfId="1" applyFont="1" applyFill="1" applyBorder="1"/>
    <xf numFmtId="4" fontId="2" fillId="0" borderId="0" xfId="1" applyNumberFormat="1" applyFont="1"/>
    <xf numFmtId="166" fontId="0" fillId="0" borderId="0" xfId="0" applyNumberFormat="1" applyAlignment="1">
      <alignment vertical="center" wrapText="1"/>
    </xf>
    <xf numFmtId="166" fontId="21" fillId="0" borderId="0" xfId="1" applyNumberFormat="1" applyFont="1" applyFill="1"/>
    <xf numFmtId="166" fontId="1" fillId="0" borderId="0" xfId="1" applyNumberFormat="1" applyFont="1"/>
    <xf numFmtId="4" fontId="8" fillId="0" borderId="0" xfId="1" applyNumberFormat="1" applyFont="1"/>
    <xf numFmtId="43" fontId="16" fillId="4" borderId="3" xfId="1" applyFont="1" applyFill="1" applyBorder="1" applyAlignment="1">
      <alignment horizontal="center"/>
    </xf>
    <xf numFmtId="43" fontId="0" fillId="0" borderId="0" xfId="1" applyFont="1" applyAlignment="1">
      <alignment vertical="center" wrapText="1"/>
    </xf>
    <xf numFmtId="43" fontId="21" fillId="0" borderId="0" xfId="1" applyFont="1" applyFill="1"/>
    <xf numFmtId="43" fontId="1" fillId="0" borderId="0" xfId="1" applyFont="1"/>
    <xf numFmtId="43" fontId="8" fillId="0" borderId="0" xfId="1" applyFont="1"/>
    <xf numFmtId="43" fontId="22" fillId="0" borderId="0" xfId="1" applyFont="1" applyFill="1"/>
    <xf numFmtId="2" fontId="2" fillId="0" borderId="1" xfId="1" applyNumberFormat="1" applyFont="1" applyBorder="1"/>
    <xf numFmtId="2" fontId="8" fillId="0" borderId="0" xfId="1" applyNumberFormat="1" applyFont="1"/>
    <xf numFmtId="43" fontId="16" fillId="4" borderId="7" xfId="1" applyFont="1" applyFill="1" applyBorder="1" applyAlignment="1">
      <alignment horizontal="center"/>
    </xf>
    <xf numFmtId="2" fontId="2" fillId="0" borderId="0" xfId="1" applyNumberFormat="1" applyFont="1"/>
    <xf numFmtId="164" fontId="0" fillId="0" borderId="0" xfId="0" applyNumberFormat="1"/>
    <xf numFmtId="4" fontId="8" fillId="2" borderId="0" xfId="1" applyNumberFormat="1" applyFont="1" applyFill="1"/>
    <xf numFmtId="166" fontId="27" fillId="0" borderId="0" xfId="1" applyNumberFormat="1" applyFont="1"/>
    <xf numFmtId="0" fontId="28" fillId="0" borderId="0" xfId="0" applyFont="1" applyAlignment="1">
      <alignment horizontal="left" vertical="center" wrapText="1"/>
    </xf>
    <xf numFmtId="166" fontId="28" fillId="0" borderId="0" xfId="1" applyNumberFormat="1" applyFont="1" applyAlignment="1">
      <alignment horizontal="left" vertical="center"/>
    </xf>
    <xf numFmtId="166" fontId="28" fillId="0" borderId="0" xfId="1" applyNumberFormat="1" applyFont="1" applyAlignment="1">
      <alignment horizontal="left" vertical="top"/>
    </xf>
    <xf numFmtId="0" fontId="29" fillId="0" borderId="0" xfId="0" applyFont="1"/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6" fillId="3" borderId="3" xfId="0" applyFont="1" applyFill="1" applyBorder="1" applyAlignment="1">
      <alignment horizontal="left" vertical="center"/>
    </xf>
    <xf numFmtId="43" fontId="16" fillId="3" borderId="3" xfId="1" applyFont="1" applyFill="1" applyBorder="1" applyAlignment="1">
      <alignment horizontal="center" vertical="center" wrapText="1"/>
    </xf>
    <xf numFmtId="43" fontId="16" fillId="3" borderId="4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171450</xdr:rowOff>
    </xdr:from>
    <xdr:to>
      <xdr:col>2</xdr:col>
      <xdr:colOff>2859272</xdr:colOff>
      <xdr:row>6</xdr:row>
      <xdr:rowOff>136484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552450"/>
          <a:ext cx="2859272" cy="99373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485776</xdr:colOff>
      <xdr:row>2</xdr:row>
      <xdr:rowOff>104869</xdr:rowOff>
    </xdr:from>
    <xdr:to>
      <xdr:col>4</xdr:col>
      <xdr:colOff>781051</xdr:colOff>
      <xdr:row>7</xdr:row>
      <xdr:rowOff>2774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1" y="485869"/>
          <a:ext cx="1466850" cy="112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2</xdr:row>
      <xdr:rowOff>47625</xdr:rowOff>
    </xdr:from>
    <xdr:to>
      <xdr:col>1</xdr:col>
      <xdr:colOff>3788619</xdr:colOff>
      <xdr:row>6</xdr:row>
      <xdr:rowOff>82763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428625"/>
          <a:ext cx="3169495" cy="1094794"/>
        </a:xfrm>
        <a:prstGeom prst="rect">
          <a:avLst/>
        </a:prstGeom>
      </xdr:spPr>
    </xdr:pic>
    <xdr:clientData/>
  </xdr:twoCellAnchor>
  <xdr:twoCellAnchor editAs="oneCell">
    <xdr:from>
      <xdr:col>12</xdr:col>
      <xdr:colOff>202406</xdr:colOff>
      <xdr:row>1</xdr:row>
      <xdr:rowOff>107746</xdr:rowOff>
    </xdr:from>
    <xdr:to>
      <xdr:col>14</xdr:col>
      <xdr:colOff>666750</xdr:colOff>
      <xdr:row>7</xdr:row>
      <xdr:rowOff>63065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25875" y="298246"/>
          <a:ext cx="1988344" cy="140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585108</xdr:colOff>
      <xdr:row>2</xdr:row>
      <xdr:rowOff>13607</xdr:rowOff>
    </xdr:from>
    <xdr:to>
      <xdr:col>1</xdr:col>
      <xdr:colOff>3594058</xdr:colOff>
      <xdr:row>6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9108" y="394607"/>
          <a:ext cx="3008950" cy="1224643"/>
        </a:xfrm>
        <a:prstGeom prst="rect">
          <a:avLst/>
        </a:prstGeom>
      </xdr:spPr>
    </xdr:pic>
    <xdr:clientData/>
  </xdr:twoCellAnchor>
  <xdr:twoCellAnchor editAs="oneCell">
    <xdr:from>
      <xdr:col>11</xdr:col>
      <xdr:colOff>625928</xdr:colOff>
      <xdr:row>1</xdr:row>
      <xdr:rowOff>81643</xdr:rowOff>
    </xdr:from>
    <xdr:to>
      <xdr:col>13</xdr:col>
      <xdr:colOff>845002</xdr:colOff>
      <xdr:row>6</xdr:row>
      <xdr:rowOff>166340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03285" y="272143"/>
          <a:ext cx="1865538" cy="132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zoomScale="80" zoomScaleNormal="80" workbookViewId="0">
      <selection activeCell="G91" sqref="G91"/>
    </sheetView>
  </sheetViews>
  <sheetFormatPr baseColWidth="10" defaultColWidth="11.42578125" defaultRowHeight="15" x14ac:dyDescent="0.25"/>
  <cols>
    <col min="3" max="3" width="105.85546875" customWidth="1"/>
    <col min="4" max="4" width="17.5703125" style="35" customWidth="1"/>
    <col min="5" max="5" width="19.5703125" customWidth="1"/>
  </cols>
  <sheetData>
    <row r="3" spans="2:16" ht="28.5" customHeight="1" x14ac:dyDescent="0.25">
      <c r="C3" s="62" t="s">
        <v>98</v>
      </c>
      <c r="D3" s="63"/>
      <c r="E3" s="63"/>
      <c r="F3" s="13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21" customHeight="1" x14ac:dyDescent="0.25">
      <c r="C4" s="60" t="s">
        <v>99</v>
      </c>
      <c r="D4" s="61"/>
      <c r="E4" s="61"/>
      <c r="F4" s="12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5.75" x14ac:dyDescent="0.25">
      <c r="C5" s="69" t="s">
        <v>100</v>
      </c>
      <c r="D5" s="70"/>
      <c r="E5" s="70"/>
      <c r="F5" s="11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customHeight="1" x14ac:dyDescent="0.25">
      <c r="C6" s="64" t="s">
        <v>76</v>
      </c>
      <c r="D6" s="65"/>
      <c r="E6" s="65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15.75" customHeight="1" x14ac:dyDescent="0.25">
      <c r="B7" s="8"/>
      <c r="C7" s="64" t="s">
        <v>77</v>
      </c>
      <c r="D7" s="65"/>
      <c r="E7" s="65"/>
      <c r="F7" s="8"/>
      <c r="G7" s="7"/>
      <c r="H7" s="7"/>
      <c r="I7" s="7"/>
      <c r="J7" s="7"/>
      <c r="K7" s="7"/>
      <c r="L7" s="7"/>
      <c r="M7" s="7"/>
      <c r="N7" s="7"/>
      <c r="O7" s="7"/>
      <c r="P7" s="7"/>
    </row>
    <row r="9" spans="2:16" ht="15" customHeight="1" x14ac:dyDescent="0.25">
      <c r="C9" s="66" t="s">
        <v>66</v>
      </c>
      <c r="D9" s="67" t="s">
        <v>94</v>
      </c>
      <c r="E9" s="67" t="s">
        <v>93</v>
      </c>
      <c r="F9" s="3"/>
    </row>
    <row r="10" spans="2:16" ht="23.25" customHeight="1" x14ac:dyDescent="0.25">
      <c r="C10" s="66"/>
      <c r="D10" s="68"/>
      <c r="E10" s="68"/>
      <c r="F10" s="3"/>
    </row>
    <row r="11" spans="2:16" x14ac:dyDescent="0.25">
      <c r="C11" s="17" t="s">
        <v>0</v>
      </c>
      <c r="D11" s="30"/>
      <c r="E11" s="1"/>
      <c r="F11" s="3"/>
    </row>
    <row r="12" spans="2:16" x14ac:dyDescent="0.25">
      <c r="C12" s="18" t="s">
        <v>1</v>
      </c>
      <c r="D12" s="31">
        <f>+D13+D14+D15+D16+D17</f>
        <v>812627386</v>
      </c>
      <c r="E12" s="31">
        <f>+E13+E14+E15+E16+E17</f>
        <v>812627386</v>
      </c>
      <c r="F12" s="3"/>
    </row>
    <row r="13" spans="2:16" x14ac:dyDescent="0.25">
      <c r="C13" s="19" t="s">
        <v>2</v>
      </c>
      <c r="D13" s="32">
        <v>600485972</v>
      </c>
      <c r="E13" s="32">
        <v>600485972</v>
      </c>
      <c r="F13" s="3"/>
    </row>
    <row r="14" spans="2:16" x14ac:dyDescent="0.25">
      <c r="C14" s="19" t="s">
        <v>3</v>
      </c>
      <c r="D14" s="32">
        <v>115377906</v>
      </c>
      <c r="E14" s="32">
        <v>115377906</v>
      </c>
      <c r="F14" s="3"/>
    </row>
    <row r="15" spans="2:16" x14ac:dyDescent="0.25">
      <c r="C15" s="19" t="s">
        <v>4</v>
      </c>
      <c r="D15" s="33">
        <v>600000</v>
      </c>
      <c r="E15" s="33">
        <v>600000</v>
      </c>
      <c r="F15" s="3"/>
    </row>
    <row r="16" spans="2:16" x14ac:dyDescent="0.25">
      <c r="C16" s="19" t="s">
        <v>5</v>
      </c>
      <c r="D16" s="33">
        <v>0</v>
      </c>
      <c r="E16" s="33">
        <v>0</v>
      </c>
      <c r="F16" s="3"/>
    </row>
    <row r="17" spans="3:6" x14ac:dyDescent="0.25">
      <c r="C17" s="19" t="s">
        <v>6</v>
      </c>
      <c r="D17" s="33">
        <v>96163508</v>
      </c>
      <c r="E17" s="33">
        <v>96163508</v>
      </c>
      <c r="F17" s="3"/>
    </row>
    <row r="18" spans="3:6" x14ac:dyDescent="0.25">
      <c r="C18" s="18" t="s">
        <v>7</v>
      </c>
      <c r="D18" s="31">
        <f>+D19+D20+D21+D22+D23+D24+D25+D26+D27</f>
        <v>354347866</v>
      </c>
      <c r="E18" s="31">
        <f>+E19+E20+E21+E22+E23+E24+E25+E26+E27</f>
        <v>354347866</v>
      </c>
      <c r="F18" s="3"/>
    </row>
    <row r="19" spans="3:6" x14ac:dyDescent="0.25">
      <c r="C19" s="19" t="s">
        <v>8</v>
      </c>
      <c r="D19" s="33">
        <v>26250000</v>
      </c>
      <c r="E19" s="33">
        <v>26250000</v>
      </c>
      <c r="F19" s="3"/>
    </row>
    <row r="20" spans="3:6" x14ac:dyDescent="0.25">
      <c r="C20" s="19" t="s">
        <v>9</v>
      </c>
      <c r="D20" s="33">
        <v>131500000</v>
      </c>
      <c r="E20" s="33">
        <v>131500000</v>
      </c>
      <c r="F20" s="3"/>
    </row>
    <row r="21" spans="3:6" x14ac:dyDescent="0.25">
      <c r="C21" s="19" t="s">
        <v>10</v>
      </c>
      <c r="D21" s="33">
        <v>3350000</v>
      </c>
      <c r="E21" s="33">
        <v>3350000</v>
      </c>
      <c r="F21" s="3"/>
    </row>
    <row r="22" spans="3:6" x14ac:dyDescent="0.25">
      <c r="C22" s="19" t="s">
        <v>11</v>
      </c>
      <c r="D22" s="33">
        <v>810000</v>
      </c>
      <c r="E22" s="33">
        <v>810000</v>
      </c>
      <c r="F22" s="3"/>
    </row>
    <row r="23" spans="3:6" x14ac:dyDescent="0.25">
      <c r="C23" s="19" t="s">
        <v>12</v>
      </c>
      <c r="D23" s="33">
        <v>3300000</v>
      </c>
      <c r="E23" s="33">
        <v>3300000</v>
      </c>
    </row>
    <row r="24" spans="3:6" x14ac:dyDescent="0.25">
      <c r="C24" s="19" t="s">
        <v>13</v>
      </c>
      <c r="D24" s="33">
        <v>5000000</v>
      </c>
      <c r="E24" s="33">
        <v>5000000</v>
      </c>
    </row>
    <row r="25" spans="3:6" x14ac:dyDescent="0.25">
      <c r="C25" s="19" t="s">
        <v>14</v>
      </c>
      <c r="D25" s="33">
        <v>86094225</v>
      </c>
      <c r="E25" s="33">
        <v>86094225</v>
      </c>
    </row>
    <row r="26" spans="3:6" x14ac:dyDescent="0.25">
      <c r="C26" s="19" t="s">
        <v>15</v>
      </c>
      <c r="D26" s="33">
        <v>86450000</v>
      </c>
      <c r="E26" s="33">
        <v>86450000</v>
      </c>
    </row>
    <row r="27" spans="3:6" x14ac:dyDescent="0.25">
      <c r="C27" s="19" t="s">
        <v>16</v>
      </c>
      <c r="D27" s="33">
        <v>11593641</v>
      </c>
      <c r="E27" s="33">
        <v>11593641</v>
      </c>
    </row>
    <row r="28" spans="3:6" x14ac:dyDescent="0.25">
      <c r="C28" s="18" t="s">
        <v>17</v>
      </c>
      <c r="D28" s="31">
        <f>+D29+D30+D31+D32+D33+D34+D35+D36+D37</f>
        <v>104820000</v>
      </c>
      <c r="E28" s="31">
        <f>+E29+E30+E31+E32+E33+E34+E35+E36+E37</f>
        <v>104820000</v>
      </c>
    </row>
    <row r="29" spans="3:6" x14ac:dyDescent="0.25">
      <c r="C29" s="19" t="s">
        <v>18</v>
      </c>
      <c r="D29" s="33">
        <v>3750000</v>
      </c>
      <c r="E29" s="33">
        <v>3750000</v>
      </c>
    </row>
    <row r="30" spans="3:6" x14ac:dyDescent="0.25">
      <c r="C30" s="19" t="s">
        <v>19</v>
      </c>
      <c r="D30" s="33">
        <v>5630000</v>
      </c>
      <c r="E30" s="33">
        <v>5630000</v>
      </c>
    </row>
    <row r="31" spans="3:6" x14ac:dyDescent="0.25">
      <c r="C31" s="19" t="s">
        <v>20</v>
      </c>
      <c r="D31" s="33">
        <v>11630000</v>
      </c>
      <c r="E31" s="33">
        <v>11630000</v>
      </c>
    </row>
    <row r="32" spans="3:6" x14ac:dyDescent="0.25">
      <c r="C32" s="19" t="s">
        <v>21</v>
      </c>
      <c r="D32" s="33">
        <v>8000000</v>
      </c>
      <c r="E32" s="33">
        <v>8000000</v>
      </c>
    </row>
    <row r="33" spans="3:5" x14ac:dyDescent="0.25">
      <c r="C33" s="19" t="s">
        <v>22</v>
      </c>
      <c r="D33" s="33">
        <v>3700000</v>
      </c>
      <c r="E33" s="33">
        <v>3700000</v>
      </c>
    </row>
    <row r="34" spans="3:5" x14ac:dyDescent="0.25">
      <c r="C34" s="19" t="s">
        <v>23</v>
      </c>
      <c r="D34" s="33">
        <v>1616000</v>
      </c>
      <c r="E34" s="33">
        <v>1616000</v>
      </c>
    </row>
    <row r="35" spans="3:5" x14ac:dyDescent="0.25">
      <c r="C35" s="19" t="s">
        <v>24</v>
      </c>
      <c r="D35" s="33">
        <v>27444000</v>
      </c>
      <c r="E35" s="33">
        <v>27444000</v>
      </c>
    </row>
    <row r="36" spans="3:5" x14ac:dyDescent="0.25">
      <c r="C36" s="19" t="s">
        <v>25</v>
      </c>
      <c r="D36" s="34">
        <v>0</v>
      </c>
      <c r="E36" s="34">
        <v>0</v>
      </c>
    </row>
    <row r="37" spans="3:5" x14ac:dyDescent="0.25">
      <c r="C37" s="19" t="s">
        <v>26</v>
      </c>
      <c r="D37" s="33">
        <v>43050000</v>
      </c>
      <c r="E37" s="33">
        <v>43050000</v>
      </c>
    </row>
    <row r="38" spans="3:5" x14ac:dyDescent="0.25">
      <c r="C38" s="18" t="s">
        <v>27</v>
      </c>
      <c r="D38" s="31">
        <f>+D39+D40+D41+D42+D43+D44+D45</f>
        <v>87958687</v>
      </c>
      <c r="E38" s="31">
        <f>+E39+E40+E41+E42+E43+E44+E45</f>
        <v>87958687</v>
      </c>
    </row>
    <row r="39" spans="3:5" x14ac:dyDescent="0.25">
      <c r="C39" s="19" t="s">
        <v>28</v>
      </c>
      <c r="D39" s="33">
        <v>78458687</v>
      </c>
      <c r="E39" s="33">
        <v>78458687</v>
      </c>
    </row>
    <row r="40" spans="3:5" x14ac:dyDescent="0.25">
      <c r="C40" s="19" t="s">
        <v>29</v>
      </c>
      <c r="D40" s="34">
        <v>0</v>
      </c>
      <c r="E40" s="34">
        <v>0</v>
      </c>
    </row>
    <row r="41" spans="3:5" x14ac:dyDescent="0.25">
      <c r="C41" s="19" t="s">
        <v>30</v>
      </c>
      <c r="D41" s="33">
        <v>9000000</v>
      </c>
      <c r="E41" s="33">
        <v>9000000</v>
      </c>
    </row>
    <row r="42" spans="3:5" x14ac:dyDescent="0.25">
      <c r="C42" s="19" t="s">
        <v>31</v>
      </c>
      <c r="D42" s="34">
        <v>0</v>
      </c>
      <c r="E42" s="34">
        <v>0</v>
      </c>
    </row>
    <row r="43" spans="3:5" x14ac:dyDescent="0.25">
      <c r="C43" s="19" t="s">
        <v>32</v>
      </c>
      <c r="D43" s="34">
        <v>0</v>
      </c>
      <c r="E43" s="34">
        <v>0</v>
      </c>
    </row>
    <row r="44" spans="3:5" x14ac:dyDescent="0.25">
      <c r="C44" s="19" t="s">
        <v>33</v>
      </c>
      <c r="D44" s="33">
        <v>500000</v>
      </c>
      <c r="E44" s="33">
        <v>500000</v>
      </c>
    </row>
    <row r="45" spans="3:5" x14ac:dyDescent="0.25">
      <c r="C45" s="19" t="s">
        <v>34</v>
      </c>
      <c r="D45" s="34">
        <v>0</v>
      </c>
      <c r="E45" s="34">
        <v>0</v>
      </c>
    </row>
    <row r="46" spans="3:5" x14ac:dyDescent="0.25">
      <c r="C46" s="19" t="s">
        <v>35</v>
      </c>
      <c r="D46" s="35">
        <v>0</v>
      </c>
      <c r="E46" s="35">
        <v>0</v>
      </c>
    </row>
    <row r="47" spans="3:5" x14ac:dyDescent="0.25">
      <c r="C47" s="18" t="s">
        <v>36</v>
      </c>
      <c r="D47" s="31">
        <f>+D48+D49+D50+D51+D52+D53</f>
        <v>0</v>
      </c>
      <c r="E47" s="31">
        <f>+E48+E49+E50+E51+E52+E53</f>
        <v>0</v>
      </c>
    </row>
    <row r="48" spans="3:5" x14ac:dyDescent="0.25">
      <c r="C48" s="19" t="s">
        <v>37</v>
      </c>
      <c r="D48" s="35">
        <v>0</v>
      </c>
      <c r="E48" s="35">
        <v>0</v>
      </c>
    </row>
    <row r="49" spans="3:5" x14ac:dyDescent="0.25">
      <c r="C49" s="19" t="s">
        <v>38</v>
      </c>
      <c r="D49" s="35">
        <v>0</v>
      </c>
      <c r="E49" s="35">
        <v>0</v>
      </c>
    </row>
    <row r="50" spans="3:5" x14ac:dyDescent="0.25">
      <c r="C50" s="19" t="s">
        <v>39</v>
      </c>
      <c r="D50" s="35">
        <v>0</v>
      </c>
      <c r="E50" s="35">
        <v>0</v>
      </c>
    </row>
    <row r="51" spans="3:5" x14ac:dyDescent="0.25">
      <c r="C51" s="19" t="s">
        <v>40</v>
      </c>
      <c r="D51" s="35">
        <v>0</v>
      </c>
      <c r="E51" s="35">
        <v>0</v>
      </c>
    </row>
    <row r="52" spans="3:5" x14ac:dyDescent="0.25">
      <c r="C52" s="19" t="s">
        <v>41</v>
      </c>
      <c r="D52" s="35">
        <v>0</v>
      </c>
      <c r="E52" s="35">
        <v>0</v>
      </c>
    </row>
    <row r="53" spans="3:5" x14ac:dyDescent="0.25">
      <c r="C53" s="19" t="s">
        <v>42</v>
      </c>
      <c r="D53" s="35">
        <v>0</v>
      </c>
      <c r="E53" s="35">
        <v>0</v>
      </c>
    </row>
    <row r="54" spans="3:5" x14ac:dyDescent="0.25">
      <c r="C54" s="18" t="s">
        <v>43</v>
      </c>
      <c r="D54" s="31">
        <f>+D55+D56+D57+D58+D59+D60+D61+D62+D63</f>
        <v>63500000</v>
      </c>
      <c r="E54" s="31">
        <f>+E55+E56+E57+E58+E59+E60+E61+E62+E63</f>
        <v>63500000</v>
      </c>
    </row>
    <row r="55" spans="3:5" x14ac:dyDescent="0.25">
      <c r="C55" s="19" t="s">
        <v>44</v>
      </c>
      <c r="D55" s="33">
        <v>32400000</v>
      </c>
      <c r="E55" s="33">
        <v>32400000</v>
      </c>
    </row>
    <row r="56" spans="3:5" x14ac:dyDescent="0.25">
      <c r="C56" s="19" t="s">
        <v>45</v>
      </c>
      <c r="D56" s="33">
        <v>300000</v>
      </c>
      <c r="E56" s="33">
        <v>300000</v>
      </c>
    </row>
    <row r="57" spans="3:5" x14ac:dyDescent="0.25">
      <c r="C57" s="19" t="s">
        <v>46</v>
      </c>
      <c r="D57" s="33">
        <v>5000000</v>
      </c>
      <c r="E57" s="33">
        <v>5000000</v>
      </c>
    </row>
    <row r="58" spans="3:5" x14ac:dyDescent="0.25">
      <c r="C58" s="19" t="s">
        <v>47</v>
      </c>
      <c r="D58" s="36">
        <v>5000000</v>
      </c>
      <c r="E58" s="36">
        <v>5000000</v>
      </c>
    </row>
    <row r="59" spans="3:5" x14ac:dyDescent="0.25">
      <c r="C59" s="19" t="s">
        <v>48</v>
      </c>
      <c r="D59" s="33">
        <v>7300000</v>
      </c>
      <c r="E59" s="33">
        <v>7300000</v>
      </c>
    </row>
    <row r="60" spans="3:5" x14ac:dyDescent="0.25">
      <c r="C60" s="19" t="s">
        <v>49</v>
      </c>
      <c r="D60" s="33">
        <v>2000000</v>
      </c>
      <c r="E60" s="33">
        <v>2000000</v>
      </c>
    </row>
    <row r="61" spans="3:5" x14ac:dyDescent="0.25">
      <c r="C61" s="19" t="s">
        <v>50</v>
      </c>
      <c r="D61" s="34">
        <v>0</v>
      </c>
      <c r="E61" s="34">
        <v>0</v>
      </c>
    </row>
    <row r="62" spans="3:5" x14ac:dyDescent="0.25">
      <c r="C62" s="19" t="s">
        <v>51</v>
      </c>
      <c r="D62" s="33">
        <v>11500000</v>
      </c>
      <c r="E62" s="33">
        <v>11500000</v>
      </c>
    </row>
    <row r="63" spans="3:5" x14ac:dyDescent="0.25">
      <c r="C63" s="19" t="s">
        <v>52</v>
      </c>
      <c r="D63" s="34">
        <v>0</v>
      </c>
      <c r="E63" s="34">
        <v>0</v>
      </c>
    </row>
    <row r="64" spans="3:5" x14ac:dyDescent="0.25">
      <c r="C64" s="18" t="s">
        <v>53</v>
      </c>
      <c r="D64" s="31">
        <f>+D65+D66+D67+D68</f>
        <v>18400000</v>
      </c>
      <c r="E64" s="31">
        <f>+E65+E66+E67+E68</f>
        <v>18400000</v>
      </c>
    </row>
    <row r="65" spans="3:5" x14ac:dyDescent="0.25">
      <c r="C65" s="19" t="s">
        <v>54</v>
      </c>
      <c r="D65" s="33">
        <v>18400000</v>
      </c>
      <c r="E65" s="33">
        <v>18400000</v>
      </c>
    </row>
    <row r="66" spans="3:5" x14ac:dyDescent="0.25">
      <c r="C66" s="19" t="s">
        <v>55</v>
      </c>
      <c r="D66" s="35">
        <v>0</v>
      </c>
      <c r="E66" s="35">
        <v>0</v>
      </c>
    </row>
    <row r="67" spans="3:5" x14ac:dyDescent="0.25">
      <c r="C67" s="19" t="s">
        <v>56</v>
      </c>
      <c r="D67" s="35">
        <v>0</v>
      </c>
      <c r="E67" s="35">
        <v>0</v>
      </c>
    </row>
    <row r="68" spans="3:5" x14ac:dyDescent="0.25">
      <c r="C68" s="19" t="s">
        <v>57</v>
      </c>
      <c r="D68" s="35">
        <v>0</v>
      </c>
      <c r="E68" s="35">
        <v>0</v>
      </c>
    </row>
    <row r="69" spans="3:5" x14ac:dyDescent="0.25">
      <c r="C69" s="18" t="s">
        <v>58</v>
      </c>
      <c r="D69" s="31">
        <f>+D70+D71</f>
        <v>0</v>
      </c>
      <c r="E69" s="31">
        <f>+E70+E71</f>
        <v>0</v>
      </c>
    </row>
    <row r="70" spans="3:5" x14ac:dyDescent="0.25">
      <c r="C70" s="19" t="s">
        <v>59</v>
      </c>
      <c r="D70" s="35">
        <v>0</v>
      </c>
      <c r="E70" s="35">
        <v>0</v>
      </c>
    </row>
    <row r="71" spans="3:5" x14ac:dyDescent="0.25">
      <c r="C71" s="19" t="s">
        <v>60</v>
      </c>
      <c r="D71" s="35">
        <v>0</v>
      </c>
      <c r="E71" s="35">
        <v>0</v>
      </c>
    </row>
    <row r="72" spans="3:5" x14ac:dyDescent="0.25">
      <c r="C72" s="18" t="s">
        <v>61</v>
      </c>
      <c r="D72" s="31">
        <f>+D73+D74+D75</f>
        <v>0</v>
      </c>
      <c r="E72" s="31">
        <f>+E73+E74+E75</f>
        <v>0</v>
      </c>
    </row>
    <row r="73" spans="3:5" x14ac:dyDescent="0.25">
      <c r="C73" s="19" t="s">
        <v>62</v>
      </c>
      <c r="D73" s="35">
        <v>0</v>
      </c>
      <c r="E73" s="35">
        <v>0</v>
      </c>
    </row>
    <row r="74" spans="3:5" x14ac:dyDescent="0.25">
      <c r="C74" s="19" t="s">
        <v>63</v>
      </c>
      <c r="D74" s="35">
        <v>0</v>
      </c>
      <c r="E74" s="35">
        <v>0</v>
      </c>
    </row>
    <row r="75" spans="3:5" x14ac:dyDescent="0.25">
      <c r="C75" s="19" t="s">
        <v>64</v>
      </c>
      <c r="D75" s="35">
        <v>0</v>
      </c>
      <c r="E75" s="35">
        <v>0</v>
      </c>
    </row>
    <row r="76" spans="3:5" x14ac:dyDescent="0.25">
      <c r="C76" s="17" t="s">
        <v>67</v>
      </c>
      <c r="D76" s="30">
        <f>+D77+D80</f>
        <v>185647065</v>
      </c>
      <c r="E76" s="30">
        <f>+E77+E80</f>
        <v>185647065</v>
      </c>
    </row>
    <row r="77" spans="3:5" x14ac:dyDescent="0.25">
      <c r="C77" s="18" t="s">
        <v>68</v>
      </c>
      <c r="D77" s="31">
        <f>+D78+D79</f>
        <v>70000000</v>
      </c>
      <c r="E77" s="31">
        <f>+E78+E79</f>
        <v>70000000</v>
      </c>
    </row>
    <row r="78" spans="3:5" x14ac:dyDescent="0.25">
      <c r="C78" s="19" t="s">
        <v>69</v>
      </c>
      <c r="D78" s="33">
        <v>70000000</v>
      </c>
      <c r="E78" s="33">
        <v>70000000</v>
      </c>
    </row>
    <row r="79" spans="3:5" x14ac:dyDescent="0.25">
      <c r="C79" s="19" t="s">
        <v>70</v>
      </c>
      <c r="D79" s="35">
        <v>0</v>
      </c>
      <c r="E79" s="35">
        <v>0</v>
      </c>
    </row>
    <row r="80" spans="3:5" x14ac:dyDescent="0.25">
      <c r="C80" s="18" t="s">
        <v>71</v>
      </c>
      <c r="D80" s="31">
        <f>+D81+D82</f>
        <v>115647065</v>
      </c>
      <c r="E80" s="31">
        <f>+E81+E82</f>
        <v>115647065</v>
      </c>
    </row>
    <row r="81" spans="3:5" x14ac:dyDescent="0.25">
      <c r="C81" s="19" t="s">
        <v>72</v>
      </c>
      <c r="D81" s="33">
        <v>115647065</v>
      </c>
      <c r="E81" s="33">
        <v>115647065</v>
      </c>
    </row>
    <row r="82" spans="3:5" x14ac:dyDescent="0.25">
      <c r="C82" s="19" t="s">
        <v>73</v>
      </c>
      <c r="D82" s="35">
        <v>0</v>
      </c>
      <c r="E82" s="35">
        <v>0</v>
      </c>
    </row>
    <row r="83" spans="3:5" x14ac:dyDescent="0.25">
      <c r="C83" s="18" t="s">
        <v>74</v>
      </c>
      <c r="D83" s="31">
        <f>+D84</f>
        <v>0</v>
      </c>
      <c r="E83" s="31">
        <v>0</v>
      </c>
    </row>
    <row r="84" spans="3:5" x14ac:dyDescent="0.25">
      <c r="C84" s="19" t="s">
        <v>75</v>
      </c>
      <c r="D84" s="35">
        <v>0</v>
      </c>
      <c r="E84" s="35">
        <v>0</v>
      </c>
    </row>
    <row r="85" spans="3:5" x14ac:dyDescent="0.25">
      <c r="C85" s="20" t="s">
        <v>65</v>
      </c>
      <c r="D85" s="37">
        <f>+D12+D18+D28+D38+D54+D64+D76</f>
        <v>1627301004</v>
      </c>
      <c r="E85" s="37">
        <f>+E12+E18+E28+E38+E54+E64+E76</f>
        <v>1627301004</v>
      </c>
    </row>
    <row r="90" spans="3:5" ht="15.75" thickBot="1" x14ac:dyDescent="0.3"/>
    <row r="91" spans="3:5" ht="26.25" customHeight="1" thickBot="1" x14ac:dyDescent="0.3">
      <c r="C91" s="16" t="s">
        <v>95</v>
      </c>
    </row>
    <row r="92" spans="3:5" ht="33.75" customHeight="1" thickBot="1" x14ac:dyDescent="0.3">
      <c r="C92" s="14" t="s">
        <v>96</v>
      </c>
    </row>
    <row r="93" spans="3:5" ht="45.75" thickBot="1" x14ac:dyDescent="0.3">
      <c r="C93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R94"/>
  <sheetViews>
    <sheetView showGridLines="0" tabSelected="1" topLeftCell="A82" zoomScale="80" zoomScaleNormal="80" workbookViewId="0">
      <selection activeCell="Q2" sqref="Q2"/>
    </sheetView>
  </sheetViews>
  <sheetFormatPr baseColWidth="10" defaultColWidth="11.42578125" defaultRowHeight="15" x14ac:dyDescent="0.25"/>
  <cols>
    <col min="1" max="1" width="7.85546875" customWidth="1"/>
    <col min="2" max="2" width="93.7109375" bestFit="1" customWidth="1"/>
    <col min="3" max="3" width="17.5703125" customWidth="1"/>
    <col min="4" max="4" width="19.42578125" customWidth="1"/>
    <col min="5" max="5" width="15" style="35" bestFit="1" customWidth="1"/>
    <col min="6" max="7" width="16" style="35" bestFit="1" customWidth="1"/>
    <col min="8" max="8" width="15" bestFit="1" customWidth="1"/>
    <col min="9" max="9" width="15.7109375" style="35" bestFit="1" customWidth="1"/>
    <col min="10" max="10" width="16" style="35" bestFit="1" customWidth="1"/>
    <col min="11" max="11" width="15" bestFit="1" customWidth="1"/>
    <col min="17" max="17" width="16" style="35" bestFit="1" customWidth="1"/>
  </cols>
  <sheetData>
    <row r="3" spans="2:18" ht="28.5" customHeight="1" x14ac:dyDescent="0.25">
      <c r="B3" s="75" t="s">
        <v>98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2:18" ht="21" customHeight="1" x14ac:dyDescent="0.25">
      <c r="B4" s="77" t="s">
        <v>99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8" ht="18.75" x14ac:dyDescent="0.25">
      <c r="B5" s="79" t="s">
        <v>100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2:18" ht="15.75" customHeight="1" x14ac:dyDescent="0.25">
      <c r="B6" s="81" t="s">
        <v>92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2:18" ht="15.75" customHeight="1" x14ac:dyDescent="0.25">
      <c r="B7" s="71" t="s">
        <v>77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9" spans="2:18" ht="25.5" customHeight="1" x14ac:dyDescent="0.25">
      <c r="B9" s="66" t="s">
        <v>66</v>
      </c>
      <c r="C9" s="67" t="s">
        <v>94</v>
      </c>
      <c r="D9" s="67" t="s">
        <v>93</v>
      </c>
      <c r="E9" s="72" t="s">
        <v>91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2:18" x14ac:dyDescent="0.25">
      <c r="B10" s="66"/>
      <c r="C10" s="68"/>
      <c r="D10" s="68"/>
      <c r="E10" s="43" t="s">
        <v>79</v>
      </c>
      <c r="F10" s="43" t="s">
        <v>80</v>
      </c>
      <c r="G10" s="43" t="s">
        <v>81</v>
      </c>
      <c r="H10" s="21" t="s">
        <v>82</v>
      </c>
      <c r="I10" s="51" t="s">
        <v>83</v>
      </c>
      <c r="J10" s="43" t="s">
        <v>84</v>
      </c>
      <c r="K10" s="22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90</v>
      </c>
      <c r="Q10" s="43" t="s">
        <v>78</v>
      </c>
    </row>
    <row r="11" spans="2:18" x14ac:dyDescent="0.25">
      <c r="B11" s="23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0"/>
    </row>
    <row r="12" spans="2:18" x14ac:dyDescent="0.25">
      <c r="B12" s="24" t="s">
        <v>1</v>
      </c>
      <c r="C12" s="2">
        <f>+C13+C14+C15+C16+C17</f>
        <v>812627386</v>
      </c>
      <c r="D12" s="2">
        <f>+D13+D14+D15+D16+D17</f>
        <v>812627386</v>
      </c>
      <c r="E12" s="31">
        <f t="shared" ref="E12:J12" si="0">SUM(E13:E17)</f>
        <v>34285196.689999998</v>
      </c>
      <c r="F12" s="31">
        <f t="shared" si="0"/>
        <v>39445041.960000001</v>
      </c>
      <c r="G12" s="31">
        <f t="shared" si="0"/>
        <v>88062688.060000002</v>
      </c>
      <c r="H12" s="38">
        <f t="shared" si="0"/>
        <v>53345208.07</v>
      </c>
      <c r="I12" s="31">
        <f t="shared" si="0"/>
        <v>54541801.019999996</v>
      </c>
      <c r="J12" s="31">
        <f t="shared" si="0"/>
        <v>50213468.270000003</v>
      </c>
      <c r="K12" s="31">
        <f t="shared" ref="K12" si="1">SUM(K13:K17)</f>
        <v>42560683.5</v>
      </c>
      <c r="Q12" s="31">
        <f>+E12+F12+G12+H12+I12+J12+K12+L12+M12+N12+O12+P12</f>
        <v>362454087.56999999</v>
      </c>
    </row>
    <row r="13" spans="2:18" x14ac:dyDescent="0.25">
      <c r="B13" s="25" t="s">
        <v>2</v>
      </c>
      <c r="C13" s="32">
        <v>600485972</v>
      </c>
      <c r="D13" s="32">
        <v>600485972</v>
      </c>
      <c r="E13" s="44">
        <f>31433004.37-73300.5</f>
        <v>31359703.870000001</v>
      </c>
      <c r="F13" s="44">
        <v>32500098.670000002</v>
      </c>
      <c r="G13" s="44">
        <v>45481054.189999998</v>
      </c>
      <c r="H13" s="39">
        <v>45229205.490000002</v>
      </c>
      <c r="I13" s="44">
        <v>46796526.719999999</v>
      </c>
      <c r="J13" s="44">
        <v>43258896.090000004</v>
      </c>
      <c r="K13" s="44">
        <v>35465341.189999998</v>
      </c>
      <c r="Q13" s="44">
        <f t="shared" ref="Q13:Q75" si="2">+E13+F13+G13+H13+I13+J13+K13+L13+M13+N13+O13+P13</f>
        <v>280090826.22000003</v>
      </c>
    </row>
    <row r="14" spans="2:18" x14ac:dyDescent="0.25">
      <c r="B14" s="25" t="s">
        <v>3</v>
      </c>
      <c r="C14" s="32">
        <v>115377906</v>
      </c>
      <c r="D14" s="32">
        <v>115377906</v>
      </c>
      <c r="E14" s="44">
        <v>2925492.82</v>
      </c>
      <c r="F14" s="44">
        <v>2383000</v>
      </c>
      <c r="G14" s="44">
        <v>32511011.91</v>
      </c>
      <c r="H14" s="39">
        <v>2651600</v>
      </c>
      <c r="I14" s="44">
        <v>2510361.0099999998</v>
      </c>
      <c r="J14" s="44">
        <v>1686000</v>
      </c>
      <c r="K14" s="44">
        <v>2188190.63</v>
      </c>
      <c r="Q14" s="44">
        <f t="shared" si="2"/>
        <v>46855656.370000005</v>
      </c>
    </row>
    <row r="15" spans="2:18" x14ac:dyDescent="0.25">
      <c r="B15" s="25" t="s">
        <v>4</v>
      </c>
      <c r="C15" s="33">
        <v>600000</v>
      </c>
      <c r="D15" s="33">
        <v>600000</v>
      </c>
      <c r="E15" s="45">
        <v>0</v>
      </c>
      <c r="F15" s="45">
        <v>0</v>
      </c>
      <c r="G15" s="45">
        <v>0</v>
      </c>
      <c r="H15" s="40">
        <v>0</v>
      </c>
      <c r="I15" s="45">
        <v>0</v>
      </c>
      <c r="J15" s="45">
        <v>0</v>
      </c>
      <c r="K15" s="45">
        <v>0</v>
      </c>
      <c r="Q15" s="44">
        <f t="shared" si="2"/>
        <v>0</v>
      </c>
      <c r="R15" s="9"/>
    </row>
    <row r="16" spans="2:18" x14ac:dyDescent="0.25">
      <c r="B16" s="25" t="s">
        <v>5</v>
      </c>
      <c r="C16" s="33">
        <v>0</v>
      </c>
      <c r="D16" s="33">
        <v>0</v>
      </c>
      <c r="E16" s="45">
        <v>0</v>
      </c>
      <c r="F16" s="45">
        <v>0</v>
      </c>
      <c r="G16" s="45">
        <v>0</v>
      </c>
      <c r="H16" s="40">
        <v>0</v>
      </c>
      <c r="I16" s="45">
        <v>0</v>
      </c>
      <c r="J16" s="45">
        <v>0</v>
      </c>
      <c r="K16" s="45">
        <v>0</v>
      </c>
      <c r="Q16" s="44">
        <f t="shared" si="2"/>
        <v>0</v>
      </c>
    </row>
    <row r="17" spans="2:17" x14ac:dyDescent="0.25">
      <c r="B17" s="25" t="s">
        <v>6</v>
      </c>
      <c r="C17" s="33">
        <v>96163508</v>
      </c>
      <c r="D17" s="33">
        <v>96163508</v>
      </c>
      <c r="E17" s="46">
        <v>0</v>
      </c>
      <c r="F17" s="46">
        <v>4561943.29</v>
      </c>
      <c r="G17" s="46">
        <v>10070621.960000001</v>
      </c>
      <c r="H17" s="41">
        <v>5464402.5800000001</v>
      </c>
      <c r="I17" s="44">
        <v>5234913.29</v>
      </c>
      <c r="J17" s="44">
        <v>5268572.18</v>
      </c>
      <c r="K17" s="44">
        <v>4907151.68</v>
      </c>
      <c r="Q17" s="44">
        <f t="shared" si="2"/>
        <v>35507604.979999997</v>
      </c>
    </row>
    <row r="18" spans="2:17" x14ac:dyDescent="0.25">
      <c r="B18" s="24" t="s">
        <v>7</v>
      </c>
      <c r="C18" s="31">
        <f>+C19+C20+C21+C22+C23+C24+C25+C26+C27</f>
        <v>354347866</v>
      </c>
      <c r="D18" s="31">
        <f>+D19+D20+D21+D22+D23+D24+D25+D26+D27</f>
        <v>354347866</v>
      </c>
      <c r="E18" s="31">
        <f t="shared" ref="E18:J18" si="3">SUM(E19:E27)</f>
        <v>8823957.8900000006</v>
      </c>
      <c r="F18" s="31">
        <f t="shared" si="3"/>
        <v>23248830.009999998</v>
      </c>
      <c r="G18" s="31">
        <f t="shared" si="3"/>
        <v>7096999.9900000002</v>
      </c>
      <c r="H18" s="38">
        <f t="shared" si="3"/>
        <v>8193974.129999999</v>
      </c>
      <c r="I18" s="31">
        <f t="shared" si="3"/>
        <v>10837161.869999999</v>
      </c>
      <c r="J18" s="31">
        <f t="shared" si="3"/>
        <v>20821706.649999999</v>
      </c>
      <c r="K18" s="31">
        <f t="shared" ref="K18" si="4">SUM(K19:K27)</f>
        <v>19452744.530000001</v>
      </c>
      <c r="Q18" s="31">
        <f t="shared" si="2"/>
        <v>98475375.069999993</v>
      </c>
    </row>
    <row r="19" spans="2:17" x14ac:dyDescent="0.25">
      <c r="B19" s="25" t="s">
        <v>8</v>
      </c>
      <c r="C19" s="33">
        <v>26250000</v>
      </c>
      <c r="D19" s="33">
        <v>26250000</v>
      </c>
      <c r="E19" s="44">
        <v>1502276.32</v>
      </c>
      <c r="F19" s="44">
        <v>1741890.87</v>
      </c>
      <c r="G19" s="44">
        <v>1332886.33</v>
      </c>
      <c r="H19" s="39">
        <v>1912116.15</v>
      </c>
      <c r="I19" s="44">
        <v>1737957.92</v>
      </c>
      <c r="J19" s="44">
        <v>1501019.72</v>
      </c>
      <c r="K19" s="44">
        <v>1516383.98</v>
      </c>
      <c r="Q19" s="44">
        <f t="shared" si="2"/>
        <v>11244531.290000001</v>
      </c>
    </row>
    <row r="20" spans="2:17" x14ac:dyDescent="0.25">
      <c r="B20" s="25" t="s">
        <v>9</v>
      </c>
      <c r="C20" s="33">
        <v>131500000</v>
      </c>
      <c r="D20" s="33">
        <v>131500000</v>
      </c>
      <c r="E20" s="46">
        <v>2187.7199999999998</v>
      </c>
      <c r="F20" s="46">
        <v>6776895.8099999996</v>
      </c>
      <c r="G20" s="46">
        <v>852927.6</v>
      </c>
      <c r="H20" s="41">
        <v>1520111.4</v>
      </c>
      <c r="I20" s="44">
        <v>7878118</v>
      </c>
      <c r="J20" s="44">
        <v>13847437.859999999</v>
      </c>
      <c r="K20" s="44">
        <v>4814632</v>
      </c>
      <c r="Q20" s="44">
        <f t="shared" si="2"/>
        <v>35692310.390000001</v>
      </c>
    </row>
    <row r="21" spans="2:17" x14ac:dyDescent="0.25">
      <c r="B21" s="25" t="s">
        <v>10</v>
      </c>
      <c r="C21" s="33">
        <v>3350000</v>
      </c>
      <c r="D21" s="33">
        <v>3350000</v>
      </c>
      <c r="E21" s="46">
        <v>476750</v>
      </c>
      <c r="F21" s="46">
        <v>0</v>
      </c>
      <c r="G21" s="46">
        <v>0</v>
      </c>
      <c r="H21" s="41">
        <v>77400</v>
      </c>
      <c r="I21" s="44">
        <v>498535</v>
      </c>
      <c r="J21" s="44">
        <v>0</v>
      </c>
      <c r="K21" s="44">
        <v>0</v>
      </c>
      <c r="Q21" s="44">
        <f t="shared" si="2"/>
        <v>1052685</v>
      </c>
    </row>
    <row r="22" spans="2:17" x14ac:dyDescent="0.25">
      <c r="B22" s="25" t="s">
        <v>11</v>
      </c>
      <c r="C22" s="33">
        <v>810000</v>
      </c>
      <c r="D22" s="33">
        <v>810000</v>
      </c>
      <c r="E22" s="46">
        <v>23660</v>
      </c>
      <c r="F22" s="46">
        <v>0</v>
      </c>
      <c r="G22" s="46">
        <v>56875</v>
      </c>
      <c r="H22" s="41">
        <v>1908</v>
      </c>
      <c r="I22" s="44">
        <v>1720</v>
      </c>
      <c r="J22" s="44">
        <v>77650</v>
      </c>
      <c r="K22" s="44">
        <v>1800</v>
      </c>
      <c r="Q22" s="44">
        <f t="shared" si="2"/>
        <v>163613</v>
      </c>
    </row>
    <row r="23" spans="2:17" x14ac:dyDescent="0.25">
      <c r="B23" s="25" t="s">
        <v>12</v>
      </c>
      <c r="C23" s="33">
        <v>3300000</v>
      </c>
      <c r="D23" s="33">
        <v>3300000</v>
      </c>
      <c r="E23" s="46">
        <v>10450</v>
      </c>
      <c r="F23" s="46">
        <v>204125</v>
      </c>
      <c r="G23" s="46">
        <v>204125</v>
      </c>
      <c r="H23" s="41">
        <v>204125</v>
      </c>
      <c r="I23" s="44">
        <v>453121.62</v>
      </c>
      <c r="J23" s="44">
        <v>672600</v>
      </c>
      <c r="K23" s="44">
        <v>248996.62</v>
      </c>
      <c r="Q23" s="44">
        <f t="shared" si="2"/>
        <v>1997543.2400000002</v>
      </c>
    </row>
    <row r="24" spans="2:17" x14ac:dyDescent="0.25">
      <c r="B24" s="25" t="s">
        <v>13</v>
      </c>
      <c r="C24" s="33">
        <v>5000000</v>
      </c>
      <c r="D24" s="33">
        <v>5000000</v>
      </c>
      <c r="E24" s="46">
        <v>1311608.3400000001</v>
      </c>
      <c r="F24" s="46">
        <f>2592553.65+1325737.71</f>
        <v>3918291.36</v>
      </c>
      <c r="G24" s="46">
        <v>1594391.91</v>
      </c>
      <c r="H24" s="41">
        <v>1537450.73</v>
      </c>
      <c r="I24" s="44">
        <v>0</v>
      </c>
      <c r="J24" s="44">
        <v>1628185.73</v>
      </c>
      <c r="K24" s="44">
        <v>1855263.01</v>
      </c>
      <c r="Q24" s="44">
        <f t="shared" si="2"/>
        <v>11845191.08</v>
      </c>
    </row>
    <row r="25" spans="2:17" x14ac:dyDescent="0.25">
      <c r="B25" s="25" t="s">
        <v>14</v>
      </c>
      <c r="C25" s="33">
        <v>86094225</v>
      </c>
      <c r="D25" s="33">
        <v>86094225</v>
      </c>
      <c r="E25" s="46">
        <v>27423.91</v>
      </c>
      <c r="F25" s="46">
        <v>0</v>
      </c>
      <c r="G25" s="46">
        <v>135569.14000000001</v>
      </c>
      <c r="H25" s="41">
        <v>764299.43</v>
      </c>
      <c r="I25" s="44">
        <v>0</v>
      </c>
      <c r="J25" s="44">
        <v>55808.04</v>
      </c>
      <c r="K25" s="44">
        <v>9000</v>
      </c>
      <c r="Q25" s="44">
        <f t="shared" si="2"/>
        <v>992100.52000000014</v>
      </c>
    </row>
    <row r="26" spans="2:17" x14ac:dyDescent="0.25">
      <c r="B26" s="25" t="s">
        <v>15</v>
      </c>
      <c r="C26" s="33">
        <v>86450000</v>
      </c>
      <c r="D26" s="33">
        <v>86450000</v>
      </c>
      <c r="E26" s="46">
        <f>5395526.26+69847.36</f>
        <v>5465373.6200000001</v>
      </c>
      <c r="F26" s="46">
        <f>10490812.57+111389.37</f>
        <v>10602201.939999999</v>
      </c>
      <c r="G26" s="46">
        <v>2920225.01</v>
      </c>
      <c r="H26" s="41">
        <v>2085233.71</v>
      </c>
      <c r="I26" s="44">
        <v>173722.33</v>
      </c>
      <c r="J26" s="44">
        <v>1679760.3</v>
      </c>
      <c r="K26" s="44">
        <v>10334068.92</v>
      </c>
      <c r="Q26" s="44">
        <f t="shared" si="2"/>
        <v>33260585.829999998</v>
      </c>
    </row>
    <row r="27" spans="2:17" x14ac:dyDescent="0.25">
      <c r="B27" s="25" t="s">
        <v>16</v>
      </c>
      <c r="C27" s="33">
        <v>11593641</v>
      </c>
      <c r="D27" s="33">
        <v>11593641</v>
      </c>
      <c r="E27" s="46">
        <v>4227.9799999999996</v>
      </c>
      <c r="F27" s="46">
        <v>5425.03</v>
      </c>
      <c r="G27" s="46">
        <v>0</v>
      </c>
      <c r="H27" s="41">
        <v>91329.71</v>
      </c>
      <c r="I27" s="44">
        <v>93987</v>
      </c>
      <c r="J27" s="44">
        <v>1359245</v>
      </c>
      <c r="K27" s="44">
        <v>672600</v>
      </c>
      <c r="Q27" s="44">
        <f t="shared" si="2"/>
        <v>2226814.7199999997</v>
      </c>
    </row>
    <row r="28" spans="2:17" x14ac:dyDescent="0.25">
      <c r="B28" s="24" t="s">
        <v>17</v>
      </c>
      <c r="C28" s="31">
        <f>+C29+C30+C31+C32+C33+C34+C35+C36+C37</f>
        <v>104820000</v>
      </c>
      <c r="D28" s="31">
        <f>+D29+D30+D31+D32+D33+D34+D35+D36+D37</f>
        <v>104820000</v>
      </c>
      <c r="E28" s="31">
        <f t="shared" ref="E28:J28" si="5">SUM(E29:E37)</f>
        <v>2302870.9699999997</v>
      </c>
      <c r="F28" s="31">
        <f t="shared" si="5"/>
        <v>3523827.53</v>
      </c>
      <c r="G28" s="31">
        <f t="shared" si="5"/>
        <v>901597.81</v>
      </c>
      <c r="H28" s="38">
        <f t="shared" si="5"/>
        <v>9483246.7699999996</v>
      </c>
      <c r="I28" s="31">
        <f t="shared" si="5"/>
        <v>166723.81</v>
      </c>
      <c r="J28" s="31">
        <f t="shared" si="5"/>
        <v>8927339.4199999999</v>
      </c>
      <c r="K28" s="31">
        <f t="shared" ref="K28" si="6">SUM(K29:K37)</f>
        <v>126766.17</v>
      </c>
      <c r="Q28" s="31">
        <f t="shared" si="2"/>
        <v>25432372.480000004</v>
      </c>
    </row>
    <row r="29" spans="2:17" x14ac:dyDescent="0.25">
      <c r="B29" s="25" t="s">
        <v>18</v>
      </c>
      <c r="C29" s="33">
        <v>3750000</v>
      </c>
      <c r="D29" s="33">
        <v>3750000</v>
      </c>
      <c r="E29" s="33">
        <v>25482.26</v>
      </c>
      <c r="F29" s="33">
        <v>55639.61</v>
      </c>
      <c r="G29" s="33">
        <v>97432.79</v>
      </c>
      <c r="H29" s="29">
        <v>4665315.68</v>
      </c>
      <c r="I29" s="34">
        <v>0</v>
      </c>
      <c r="J29" s="34">
        <v>78210.92</v>
      </c>
      <c r="K29" s="44">
        <v>16571.02</v>
      </c>
      <c r="Q29" s="44">
        <f t="shared" si="2"/>
        <v>4938652.2799999993</v>
      </c>
    </row>
    <row r="30" spans="2:17" x14ac:dyDescent="0.25">
      <c r="B30" s="25" t="s">
        <v>19</v>
      </c>
      <c r="C30" s="33">
        <v>5630000</v>
      </c>
      <c r="D30" s="33">
        <v>5630000</v>
      </c>
      <c r="E30" s="33">
        <v>520592.5</v>
      </c>
      <c r="F30" s="33">
        <v>136310</v>
      </c>
      <c r="G30" s="33">
        <v>38055</v>
      </c>
      <c r="H30" s="29">
        <v>123823.3</v>
      </c>
      <c r="I30" s="34">
        <v>0</v>
      </c>
      <c r="J30" s="34">
        <v>562963.05000000005</v>
      </c>
      <c r="K30" s="44">
        <v>0</v>
      </c>
      <c r="Q30" s="44">
        <f t="shared" si="2"/>
        <v>1381743.85</v>
      </c>
    </row>
    <row r="31" spans="2:17" x14ac:dyDescent="0.25">
      <c r="B31" s="25" t="s">
        <v>20</v>
      </c>
      <c r="C31" s="33">
        <v>11630000</v>
      </c>
      <c r="D31" s="33">
        <v>11630000</v>
      </c>
      <c r="E31" s="33">
        <v>859917</v>
      </c>
      <c r="F31" s="33">
        <v>1944</v>
      </c>
      <c r="G31" s="33">
        <v>3456.21</v>
      </c>
      <c r="H31" s="29">
        <v>136.94999999999999</v>
      </c>
      <c r="I31" s="34">
        <v>0</v>
      </c>
      <c r="J31" s="34">
        <v>1425368.4</v>
      </c>
      <c r="K31" s="44">
        <v>0</v>
      </c>
      <c r="Q31" s="44">
        <f t="shared" si="2"/>
        <v>2290822.5599999996</v>
      </c>
    </row>
    <row r="32" spans="2:17" x14ac:dyDescent="0.25">
      <c r="B32" s="25" t="s">
        <v>21</v>
      </c>
      <c r="C32" s="33">
        <v>8000000</v>
      </c>
      <c r="D32" s="33">
        <v>8000000</v>
      </c>
      <c r="E32" s="33">
        <v>0</v>
      </c>
      <c r="F32" s="33">
        <v>61634.64</v>
      </c>
      <c r="G32" s="33">
        <v>0</v>
      </c>
      <c r="H32" s="29">
        <v>0</v>
      </c>
      <c r="I32" s="34">
        <v>0</v>
      </c>
      <c r="J32" s="34">
        <v>0</v>
      </c>
      <c r="K32" s="44">
        <v>0</v>
      </c>
      <c r="Q32" s="44">
        <f t="shared" si="2"/>
        <v>61634.64</v>
      </c>
    </row>
    <row r="33" spans="2:17" x14ac:dyDescent="0.25">
      <c r="B33" s="25" t="s">
        <v>22</v>
      </c>
      <c r="C33" s="33">
        <v>3700000</v>
      </c>
      <c r="D33" s="33">
        <v>3700000</v>
      </c>
      <c r="E33" s="33">
        <v>53271.79</v>
      </c>
      <c r="F33" s="33">
        <v>555</v>
      </c>
      <c r="G33" s="33">
        <v>135979.24</v>
      </c>
      <c r="H33" s="29">
        <v>2869.88</v>
      </c>
      <c r="I33" s="33">
        <v>19187.04</v>
      </c>
      <c r="J33" s="33">
        <v>87107.66</v>
      </c>
      <c r="K33" s="44">
        <v>13542.99</v>
      </c>
      <c r="Q33" s="44">
        <f t="shared" si="2"/>
        <v>312513.59999999998</v>
      </c>
    </row>
    <row r="34" spans="2:17" x14ac:dyDescent="0.25">
      <c r="B34" s="25" t="s">
        <v>23</v>
      </c>
      <c r="C34" s="33">
        <v>1616000</v>
      </c>
      <c r="D34" s="33">
        <v>1616000</v>
      </c>
      <c r="E34" s="33">
        <v>268828.43</v>
      </c>
      <c r="F34" s="33">
        <v>140129.28</v>
      </c>
      <c r="G34" s="33">
        <v>74344.820000000007</v>
      </c>
      <c r="H34" s="29">
        <v>38596.980000000003</v>
      </c>
      <c r="I34" s="33">
        <v>11647.97</v>
      </c>
      <c r="J34" s="33">
        <v>58763.16</v>
      </c>
      <c r="K34" s="44">
        <v>9800.2999999999993</v>
      </c>
      <c r="Q34" s="44">
        <f t="shared" si="2"/>
        <v>602110.94000000006</v>
      </c>
    </row>
    <row r="35" spans="2:17" x14ac:dyDescent="0.25">
      <c r="B35" s="25" t="s">
        <v>24</v>
      </c>
      <c r="C35" s="33">
        <v>27444000</v>
      </c>
      <c r="D35" s="33">
        <v>27444000</v>
      </c>
      <c r="E35" s="33">
        <v>403059.49</v>
      </c>
      <c r="F35" s="33">
        <v>2892373.06</v>
      </c>
      <c r="G35" s="33">
        <v>77522.52</v>
      </c>
      <c r="H35" s="29">
        <v>181719.67999999999</v>
      </c>
      <c r="I35" s="33">
        <v>0</v>
      </c>
      <c r="J35" s="33">
        <v>5304965.74</v>
      </c>
      <c r="K35" s="44">
        <v>21961</v>
      </c>
      <c r="Q35" s="44">
        <f t="shared" si="2"/>
        <v>8881601.4900000002</v>
      </c>
    </row>
    <row r="36" spans="2:17" x14ac:dyDescent="0.25">
      <c r="B36" s="25" t="s">
        <v>25</v>
      </c>
      <c r="C36" s="34">
        <v>0</v>
      </c>
      <c r="D36" s="34">
        <v>0</v>
      </c>
      <c r="E36" s="33">
        <v>0</v>
      </c>
      <c r="F36" s="33">
        <v>0</v>
      </c>
      <c r="G36" s="33">
        <v>0</v>
      </c>
      <c r="H36" s="29">
        <v>0</v>
      </c>
      <c r="I36" s="33">
        <v>0</v>
      </c>
      <c r="J36" s="33">
        <v>0</v>
      </c>
      <c r="K36" s="44">
        <v>0</v>
      </c>
      <c r="Q36" s="44">
        <f t="shared" si="2"/>
        <v>0</v>
      </c>
    </row>
    <row r="37" spans="2:17" x14ac:dyDescent="0.25">
      <c r="B37" s="25" t="s">
        <v>26</v>
      </c>
      <c r="C37" s="33">
        <v>43050000</v>
      </c>
      <c r="D37" s="33">
        <v>43050000</v>
      </c>
      <c r="E37" s="33">
        <v>171719.5</v>
      </c>
      <c r="F37" s="33">
        <v>235241.94</v>
      </c>
      <c r="G37" s="33">
        <v>474807.23</v>
      </c>
      <c r="H37" s="29">
        <v>4470784.3</v>
      </c>
      <c r="I37" s="33">
        <v>135888.79999999999</v>
      </c>
      <c r="J37" s="33">
        <v>1409960.49</v>
      </c>
      <c r="K37" s="44">
        <v>64890.86</v>
      </c>
      <c r="Q37" s="44">
        <f t="shared" si="2"/>
        <v>6963293.1200000001</v>
      </c>
    </row>
    <row r="38" spans="2:17" x14ac:dyDescent="0.25">
      <c r="B38" s="24" t="s">
        <v>27</v>
      </c>
      <c r="C38" s="31">
        <f>+C39+C40+C41+C42+C43+C44+C45</f>
        <v>87958687</v>
      </c>
      <c r="D38" s="31">
        <f>+D39+D40+D41+D42+D43+D44+D45</f>
        <v>87958687</v>
      </c>
      <c r="E38" s="47">
        <f t="shared" ref="E38:J38" si="7">SUM(E39:E45)</f>
        <v>3715617.4</v>
      </c>
      <c r="F38" s="47">
        <f t="shared" si="7"/>
        <v>3866502.6</v>
      </c>
      <c r="G38" s="47">
        <f t="shared" si="7"/>
        <v>4325164.13</v>
      </c>
      <c r="H38" s="42">
        <f t="shared" si="7"/>
        <v>8455611.3000000007</v>
      </c>
      <c r="I38" s="47">
        <f t="shared" si="7"/>
        <v>1427085</v>
      </c>
      <c r="J38" s="47">
        <f t="shared" si="7"/>
        <v>990160</v>
      </c>
      <c r="K38" s="47">
        <f t="shared" ref="K38" si="8">SUM(K39:K45)</f>
        <v>982960</v>
      </c>
      <c r="Q38" s="31">
        <f>+E38+F38+G38+H38+I38+J38+K38+L38+M38+N38+O38+P38</f>
        <v>23763100.43</v>
      </c>
    </row>
    <row r="39" spans="2:17" x14ac:dyDescent="0.25">
      <c r="B39" s="25" t="s">
        <v>28</v>
      </c>
      <c r="C39" s="33">
        <v>78458687</v>
      </c>
      <c r="D39" s="33">
        <v>78458687</v>
      </c>
      <c r="E39" s="33">
        <v>3715617.4</v>
      </c>
      <c r="F39" s="33">
        <v>3866502.6</v>
      </c>
      <c r="G39" s="33">
        <v>4075164.13</v>
      </c>
      <c r="H39" s="29">
        <v>5655611.2999999998</v>
      </c>
      <c r="I39" s="33">
        <v>1427085</v>
      </c>
      <c r="J39" s="33">
        <v>990160</v>
      </c>
      <c r="K39" s="44">
        <v>982960</v>
      </c>
      <c r="Q39" s="44">
        <f t="shared" si="2"/>
        <v>20713100.43</v>
      </c>
    </row>
    <row r="40" spans="2:17" x14ac:dyDescent="0.25">
      <c r="B40" s="25" t="s">
        <v>29</v>
      </c>
      <c r="C40" s="34">
        <v>0</v>
      </c>
      <c r="D40" s="34">
        <v>0</v>
      </c>
      <c r="E40" s="33">
        <v>0</v>
      </c>
      <c r="F40" s="33">
        <v>0</v>
      </c>
      <c r="G40" s="33">
        <v>0</v>
      </c>
      <c r="H40" s="29">
        <v>0</v>
      </c>
      <c r="I40" s="33">
        <v>0</v>
      </c>
      <c r="J40" s="33">
        <v>0</v>
      </c>
      <c r="K40" s="44">
        <v>0</v>
      </c>
      <c r="Q40" s="31">
        <f t="shared" si="2"/>
        <v>0</v>
      </c>
    </row>
    <row r="41" spans="2:17" x14ac:dyDescent="0.25">
      <c r="B41" s="25" t="s">
        <v>30</v>
      </c>
      <c r="C41" s="33">
        <v>9000000</v>
      </c>
      <c r="D41" s="33">
        <v>9000000</v>
      </c>
      <c r="E41" s="33">
        <v>0</v>
      </c>
      <c r="F41" s="33">
        <v>0</v>
      </c>
      <c r="G41" s="33">
        <v>250000</v>
      </c>
      <c r="H41" s="29">
        <v>2800000</v>
      </c>
      <c r="I41" s="33">
        <v>0</v>
      </c>
      <c r="J41" s="33">
        <v>0</v>
      </c>
      <c r="K41" s="44">
        <v>0</v>
      </c>
      <c r="Q41" s="44">
        <f t="shared" si="2"/>
        <v>3050000</v>
      </c>
    </row>
    <row r="42" spans="2:17" x14ac:dyDescent="0.25">
      <c r="B42" s="25" t="s">
        <v>31</v>
      </c>
      <c r="C42" s="34">
        <v>0</v>
      </c>
      <c r="D42" s="34">
        <v>0</v>
      </c>
      <c r="E42" s="33">
        <v>0</v>
      </c>
      <c r="F42" s="33">
        <v>0</v>
      </c>
      <c r="G42" s="33">
        <v>0</v>
      </c>
      <c r="H42" s="29">
        <v>0</v>
      </c>
      <c r="I42" s="33">
        <v>0</v>
      </c>
      <c r="J42" s="33">
        <v>0</v>
      </c>
      <c r="K42" s="44">
        <v>0</v>
      </c>
      <c r="Q42" s="31">
        <f t="shared" si="2"/>
        <v>0</v>
      </c>
    </row>
    <row r="43" spans="2:17" x14ac:dyDescent="0.25">
      <c r="B43" s="25" t="s">
        <v>32</v>
      </c>
      <c r="C43" s="34">
        <v>0</v>
      </c>
      <c r="D43" s="34">
        <v>0</v>
      </c>
      <c r="E43" s="33">
        <v>0</v>
      </c>
      <c r="F43" s="33">
        <v>0</v>
      </c>
      <c r="G43" s="33">
        <v>0</v>
      </c>
      <c r="H43" s="29">
        <v>0</v>
      </c>
      <c r="I43" s="33">
        <v>0</v>
      </c>
      <c r="J43" s="33">
        <v>0</v>
      </c>
      <c r="K43" s="44">
        <v>0</v>
      </c>
      <c r="Q43" s="31">
        <f t="shared" si="2"/>
        <v>0</v>
      </c>
    </row>
    <row r="44" spans="2:17" x14ac:dyDescent="0.25">
      <c r="B44" s="25" t="s">
        <v>33</v>
      </c>
      <c r="C44" s="33">
        <v>500000</v>
      </c>
      <c r="D44" s="33">
        <v>500000</v>
      </c>
      <c r="E44" s="33">
        <v>0</v>
      </c>
      <c r="F44" s="33">
        <v>0</v>
      </c>
      <c r="G44" s="33">
        <v>0</v>
      </c>
      <c r="H44" s="29">
        <v>0</v>
      </c>
      <c r="I44" s="33">
        <v>0</v>
      </c>
      <c r="J44" s="33">
        <v>0</v>
      </c>
      <c r="K44" s="44">
        <v>0</v>
      </c>
      <c r="Q44" s="31">
        <f t="shared" si="2"/>
        <v>0</v>
      </c>
    </row>
    <row r="45" spans="2:17" x14ac:dyDescent="0.25">
      <c r="B45" s="25" t="s">
        <v>34</v>
      </c>
      <c r="C45" s="34">
        <v>0</v>
      </c>
      <c r="D45" s="34">
        <v>0</v>
      </c>
      <c r="E45" s="33">
        <v>0</v>
      </c>
      <c r="F45" s="33">
        <v>0</v>
      </c>
      <c r="G45" s="33">
        <v>0</v>
      </c>
      <c r="H45" s="29">
        <v>0</v>
      </c>
      <c r="I45" s="33">
        <v>0</v>
      </c>
      <c r="J45" s="33">
        <v>0</v>
      </c>
      <c r="K45" s="44">
        <v>0</v>
      </c>
      <c r="Q45" s="31">
        <f t="shared" si="2"/>
        <v>0</v>
      </c>
    </row>
    <row r="46" spans="2:17" x14ac:dyDescent="0.25">
      <c r="B46" s="25" t="s">
        <v>35</v>
      </c>
      <c r="C46" s="35">
        <v>0</v>
      </c>
      <c r="D46" s="35">
        <v>0</v>
      </c>
      <c r="E46" s="35">
        <f t="shared" ref="E46:J46" si="9">SUM(E47:E53)</f>
        <v>0</v>
      </c>
      <c r="F46" s="33">
        <f t="shared" si="9"/>
        <v>0</v>
      </c>
      <c r="G46" s="33">
        <f t="shared" si="9"/>
        <v>0</v>
      </c>
      <c r="H46" s="33">
        <f t="shared" si="9"/>
        <v>0</v>
      </c>
      <c r="I46" s="33">
        <f t="shared" si="9"/>
        <v>0</v>
      </c>
      <c r="J46" s="33">
        <f t="shared" si="9"/>
        <v>0</v>
      </c>
      <c r="K46" s="44">
        <v>0</v>
      </c>
      <c r="Q46" s="31">
        <f t="shared" si="2"/>
        <v>0</v>
      </c>
    </row>
    <row r="47" spans="2:17" x14ac:dyDescent="0.25">
      <c r="B47" s="24" t="s">
        <v>36</v>
      </c>
      <c r="C47" s="42">
        <f>+C48+C49+C50+C51+C52+C53</f>
        <v>0</v>
      </c>
      <c r="D47" s="42">
        <f>+D48+D49+D50+D51+D52+D53</f>
        <v>0</v>
      </c>
      <c r="E47" s="42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Q47" s="52">
        <f t="shared" si="2"/>
        <v>0</v>
      </c>
    </row>
    <row r="48" spans="2:17" x14ac:dyDescent="0.25">
      <c r="B48" s="25" t="s">
        <v>37</v>
      </c>
      <c r="C48" s="35">
        <v>0</v>
      </c>
      <c r="D48" s="35">
        <v>0</v>
      </c>
      <c r="E48" s="33">
        <v>0</v>
      </c>
      <c r="F48" s="33">
        <v>0</v>
      </c>
      <c r="G48" s="33">
        <v>0</v>
      </c>
      <c r="H48" s="29">
        <v>0</v>
      </c>
      <c r="I48" s="33">
        <v>0</v>
      </c>
      <c r="J48" s="33">
        <v>0</v>
      </c>
      <c r="K48" s="44">
        <v>0</v>
      </c>
      <c r="Q48" s="31">
        <f t="shared" si="2"/>
        <v>0</v>
      </c>
    </row>
    <row r="49" spans="2:17" x14ac:dyDescent="0.25">
      <c r="B49" s="25" t="s">
        <v>38</v>
      </c>
      <c r="C49" s="35">
        <v>0</v>
      </c>
      <c r="D49" s="35">
        <v>0</v>
      </c>
      <c r="E49" s="33">
        <v>0</v>
      </c>
      <c r="F49" s="33">
        <v>0</v>
      </c>
      <c r="G49" s="33">
        <v>0</v>
      </c>
      <c r="H49" s="29">
        <v>0</v>
      </c>
      <c r="I49" s="33">
        <v>0</v>
      </c>
      <c r="J49" s="33">
        <v>0</v>
      </c>
      <c r="K49" s="44">
        <v>0</v>
      </c>
      <c r="Q49" s="31">
        <f t="shared" si="2"/>
        <v>0</v>
      </c>
    </row>
    <row r="50" spans="2:17" x14ac:dyDescent="0.25">
      <c r="B50" s="25" t="s">
        <v>39</v>
      </c>
      <c r="C50" s="35">
        <v>0</v>
      </c>
      <c r="D50" s="35">
        <v>0</v>
      </c>
      <c r="E50" s="33">
        <v>0</v>
      </c>
      <c r="F50" s="33">
        <v>0</v>
      </c>
      <c r="G50" s="33">
        <v>0</v>
      </c>
      <c r="H50" s="29">
        <v>0</v>
      </c>
      <c r="I50" s="33">
        <v>0</v>
      </c>
      <c r="J50" s="33">
        <v>0</v>
      </c>
      <c r="K50" s="44">
        <v>0</v>
      </c>
      <c r="Q50" s="31">
        <f t="shared" si="2"/>
        <v>0</v>
      </c>
    </row>
    <row r="51" spans="2:17" x14ac:dyDescent="0.25">
      <c r="B51" s="25" t="s">
        <v>40</v>
      </c>
      <c r="C51" s="35">
        <v>0</v>
      </c>
      <c r="D51" s="35">
        <v>0</v>
      </c>
      <c r="E51" s="33">
        <v>0</v>
      </c>
      <c r="F51" s="33">
        <v>0</v>
      </c>
      <c r="G51" s="33">
        <v>0</v>
      </c>
      <c r="H51" s="29">
        <v>0</v>
      </c>
      <c r="I51" s="33">
        <v>0</v>
      </c>
      <c r="J51" s="33">
        <v>0</v>
      </c>
      <c r="K51" s="44">
        <v>0</v>
      </c>
      <c r="Q51" s="31">
        <f t="shared" si="2"/>
        <v>0</v>
      </c>
    </row>
    <row r="52" spans="2:17" x14ac:dyDescent="0.25">
      <c r="B52" s="25" t="s">
        <v>41</v>
      </c>
      <c r="C52" s="35">
        <v>0</v>
      </c>
      <c r="D52" s="35">
        <v>0</v>
      </c>
      <c r="E52" s="33">
        <v>0</v>
      </c>
      <c r="F52" s="33">
        <v>0</v>
      </c>
      <c r="G52" s="33">
        <v>0</v>
      </c>
      <c r="H52" s="29">
        <v>0</v>
      </c>
      <c r="I52" s="33">
        <v>0</v>
      </c>
      <c r="J52" s="33">
        <v>0</v>
      </c>
      <c r="K52" s="44">
        <v>0</v>
      </c>
      <c r="Q52" s="31">
        <f t="shared" si="2"/>
        <v>0</v>
      </c>
    </row>
    <row r="53" spans="2:17" x14ac:dyDescent="0.25">
      <c r="B53" s="25" t="s">
        <v>42</v>
      </c>
      <c r="C53" s="35">
        <v>0</v>
      </c>
      <c r="D53" s="35">
        <v>0</v>
      </c>
      <c r="E53" s="33">
        <v>0</v>
      </c>
      <c r="F53" s="33">
        <v>0</v>
      </c>
      <c r="G53" s="33">
        <v>0</v>
      </c>
      <c r="H53" s="29">
        <v>0</v>
      </c>
      <c r="I53" s="33">
        <v>0</v>
      </c>
      <c r="J53" s="33">
        <v>0</v>
      </c>
      <c r="K53" s="44">
        <v>0</v>
      </c>
      <c r="Q53" s="31">
        <f t="shared" si="2"/>
        <v>0</v>
      </c>
    </row>
    <row r="54" spans="2:17" x14ac:dyDescent="0.25">
      <c r="B54" s="24" t="s">
        <v>43</v>
      </c>
      <c r="C54" s="31">
        <f>+C55+C56+C57+C58+C59+C60+C61+C62+C63</f>
        <v>63500000</v>
      </c>
      <c r="D54" s="31">
        <f>+D55+D56+D57+D58+D59+D60+D61+D62+D63</f>
        <v>63500000</v>
      </c>
      <c r="E54" s="47">
        <f t="shared" ref="E54:J54" si="10">SUM(E55:E63)</f>
        <v>73901.960000000006</v>
      </c>
      <c r="F54" s="47">
        <f t="shared" si="10"/>
        <v>9174500</v>
      </c>
      <c r="G54" s="47">
        <f t="shared" si="10"/>
        <v>2190708.88</v>
      </c>
      <c r="H54" s="42">
        <f t="shared" si="10"/>
        <v>6211018.1400000006</v>
      </c>
      <c r="I54" s="47">
        <f t="shared" si="10"/>
        <v>626954.99</v>
      </c>
      <c r="J54" s="47">
        <f t="shared" si="10"/>
        <v>73298.990000000005</v>
      </c>
      <c r="K54" s="50">
        <f t="shared" ref="K54" si="11">SUM(K55:K63)</f>
        <v>0</v>
      </c>
      <c r="Q54" s="31">
        <f t="shared" si="2"/>
        <v>18350382.959999997</v>
      </c>
    </row>
    <row r="55" spans="2:17" x14ac:dyDescent="0.25">
      <c r="B55" s="25" t="s">
        <v>44</v>
      </c>
      <c r="C55" s="33">
        <v>32400000</v>
      </c>
      <c r="D55" s="33">
        <v>32400000</v>
      </c>
      <c r="E55" s="33">
        <v>53046.97</v>
      </c>
      <c r="F55" s="33">
        <v>0</v>
      </c>
      <c r="G55" s="33">
        <v>1316310</v>
      </c>
      <c r="H55" s="29">
        <v>3140393.26</v>
      </c>
      <c r="I55" s="33">
        <v>0</v>
      </c>
      <c r="J55" s="33">
        <v>62304</v>
      </c>
      <c r="K55" s="44">
        <v>0</v>
      </c>
      <c r="Q55" s="33">
        <f t="shared" si="2"/>
        <v>4572054.2299999995</v>
      </c>
    </row>
    <row r="56" spans="2:17" x14ac:dyDescent="0.25">
      <c r="B56" s="25" t="s">
        <v>45</v>
      </c>
      <c r="C56" s="33">
        <v>300000</v>
      </c>
      <c r="D56" s="33">
        <v>300000</v>
      </c>
      <c r="E56" s="33">
        <v>0</v>
      </c>
      <c r="F56" s="33">
        <v>0</v>
      </c>
      <c r="G56" s="33">
        <v>810678.88</v>
      </c>
      <c r="H56" s="29">
        <v>0</v>
      </c>
      <c r="I56" s="33">
        <v>10994.99</v>
      </c>
      <c r="J56" s="33">
        <v>10994.99</v>
      </c>
      <c r="K56" s="44">
        <v>0</v>
      </c>
      <c r="Q56" s="33">
        <f t="shared" si="2"/>
        <v>832668.86</v>
      </c>
    </row>
    <row r="57" spans="2:17" x14ac:dyDescent="0.25">
      <c r="B57" s="25" t="s">
        <v>46</v>
      </c>
      <c r="C57" s="33">
        <v>5000000</v>
      </c>
      <c r="D57" s="33">
        <v>5000000</v>
      </c>
      <c r="E57" s="33">
        <v>11910</v>
      </c>
      <c r="F57" s="33">
        <v>0</v>
      </c>
      <c r="G57" s="33">
        <v>0</v>
      </c>
      <c r="H57" s="29">
        <v>0</v>
      </c>
      <c r="I57" s="33">
        <v>0</v>
      </c>
      <c r="J57" s="33">
        <v>0</v>
      </c>
      <c r="K57" s="44">
        <v>0</v>
      </c>
      <c r="Q57" s="33">
        <f t="shared" si="2"/>
        <v>11910</v>
      </c>
    </row>
    <row r="58" spans="2:17" x14ac:dyDescent="0.25">
      <c r="B58" s="25" t="s">
        <v>47</v>
      </c>
      <c r="C58" s="36">
        <v>5000000</v>
      </c>
      <c r="D58" s="36">
        <v>5000000</v>
      </c>
      <c r="E58" s="33">
        <v>0</v>
      </c>
      <c r="F58" s="33">
        <v>9174500</v>
      </c>
      <c r="G58" s="33">
        <v>0</v>
      </c>
      <c r="H58" s="29">
        <v>3030624.89</v>
      </c>
      <c r="I58" s="33">
        <v>0</v>
      </c>
      <c r="J58" s="33">
        <v>0</v>
      </c>
      <c r="K58" s="44">
        <v>0</v>
      </c>
      <c r="Q58" s="33">
        <f t="shared" si="2"/>
        <v>12205124.890000001</v>
      </c>
    </row>
    <row r="59" spans="2:17" x14ac:dyDescent="0.25">
      <c r="B59" s="25" t="s">
        <v>48</v>
      </c>
      <c r="C59" s="33">
        <v>7300000</v>
      </c>
      <c r="D59" s="33">
        <v>7300000</v>
      </c>
      <c r="E59" s="33">
        <v>8944.99</v>
      </c>
      <c r="F59" s="33">
        <v>0</v>
      </c>
      <c r="G59" s="33">
        <v>0</v>
      </c>
      <c r="H59" s="29">
        <v>39999.99</v>
      </c>
      <c r="I59" s="33">
        <v>615960</v>
      </c>
      <c r="J59" s="33">
        <v>0</v>
      </c>
      <c r="K59" s="44">
        <v>0</v>
      </c>
      <c r="Q59" s="33">
        <f t="shared" si="2"/>
        <v>664904.98</v>
      </c>
    </row>
    <row r="60" spans="2:17" x14ac:dyDescent="0.25">
      <c r="B60" s="25" t="s">
        <v>49</v>
      </c>
      <c r="C60" s="33">
        <v>2000000</v>
      </c>
      <c r="D60" s="33">
        <v>2000000</v>
      </c>
      <c r="E60" s="33">
        <v>0</v>
      </c>
      <c r="F60" s="33">
        <v>0</v>
      </c>
      <c r="G60" s="33">
        <v>0</v>
      </c>
      <c r="H60" s="29">
        <v>0</v>
      </c>
      <c r="I60" s="33">
        <v>0</v>
      </c>
      <c r="J60" s="33">
        <v>0</v>
      </c>
      <c r="K60" s="44">
        <v>0</v>
      </c>
      <c r="Q60" s="33">
        <f t="shared" si="2"/>
        <v>0</v>
      </c>
    </row>
    <row r="61" spans="2:17" x14ac:dyDescent="0.25">
      <c r="B61" s="25" t="s">
        <v>50</v>
      </c>
      <c r="C61" s="34">
        <v>0</v>
      </c>
      <c r="D61" s="34">
        <v>0</v>
      </c>
      <c r="E61" s="33">
        <v>0</v>
      </c>
      <c r="F61" s="33">
        <v>0</v>
      </c>
      <c r="G61" s="33">
        <v>0</v>
      </c>
      <c r="H61" s="29">
        <v>0</v>
      </c>
      <c r="I61" s="33">
        <v>0</v>
      </c>
      <c r="J61" s="33">
        <v>0</v>
      </c>
      <c r="K61" s="44">
        <v>0</v>
      </c>
      <c r="Q61" s="33">
        <f t="shared" si="2"/>
        <v>0</v>
      </c>
    </row>
    <row r="62" spans="2:17" x14ac:dyDescent="0.25">
      <c r="B62" s="25" t="s">
        <v>51</v>
      </c>
      <c r="C62" s="33">
        <v>11500000</v>
      </c>
      <c r="D62" s="33">
        <v>11500000</v>
      </c>
      <c r="E62" s="33">
        <v>0</v>
      </c>
      <c r="F62" s="33">
        <v>0</v>
      </c>
      <c r="G62" s="33">
        <v>63720</v>
      </c>
      <c r="H62" s="29">
        <v>0</v>
      </c>
      <c r="I62" s="33">
        <v>0</v>
      </c>
      <c r="J62" s="33">
        <v>0</v>
      </c>
      <c r="K62" s="44">
        <v>0</v>
      </c>
      <c r="Q62" s="33">
        <f t="shared" si="2"/>
        <v>63720</v>
      </c>
    </row>
    <row r="63" spans="2:17" x14ac:dyDescent="0.25">
      <c r="B63" s="25" t="s">
        <v>52</v>
      </c>
      <c r="C63" s="34">
        <v>0</v>
      </c>
      <c r="D63" s="34">
        <v>0</v>
      </c>
      <c r="E63" s="33">
        <v>0</v>
      </c>
      <c r="F63" s="33">
        <v>0</v>
      </c>
      <c r="G63" s="33">
        <v>0</v>
      </c>
      <c r="H63" s="29">
        <v>0</v>
      </c>
      <c r="I63" s="33">
        <v>0</v>
      </c>
      <c r="J63" s="33">
        <v>0</v>
      </c>
      <c r="K63" s="44">
        <v>0</v>
      </c>
      <c r="Q63" s="31">
        <f t="shared" si="2"/>
        <v>0</v>
      </c>
    </row>
    <row r="64" spans="2:17" x14ac:dyDescent="0.25">
      <c r="B64" s="24" t="s">
        <v>53</v>
      </c>
      <c r="C64" s="31">
        <f>+C65+C66+C67+C68</f>
        <v>18400000</v>
      </c>
      <c r="D64" s="31">
        <f>+D65+D66+D67+D68</f>
        <v>18400000</v>
      </c>
      <c r="E64" s="42">
        <f t="shared" ref="E64:F64" si="12">+E65+E66+E67+E68</f>
        <v>0</v>
      </c>
      <c r="F64" s="50">
        <f t="shared" si="12"/>
        <v>0</v>
      </c>
      <c r="G64" s="50">
        <f t="shared" ref="G64:K64" si="13">SUM(G65:G68)</f>
        <v>0</v>
      </c>
      <c r="H64" s="42">
        <f t="shared" si="13"/>
        <v>0</v>
      </c>
      <c r="I64" s="42">
        <f t="shared" si="13"/>
        <v>0</v>
      </c>
      <c r="J64" s="42">
        <f t="shared" si="13"/>
        <v>0</v>
      </c>
      <c r="K64" s="42">
        <f t="shared" si="13"/>
        <v>0</v>
      </c>
      <c r="Q64" s="52">
        <f t="shared" si="2"/>
        <v>0</v>
      </c>
    </row>
    <row r="65" spans="2:17" x14ac:dyDescent="0.25">
      <c r="B65" s="25" t="s">
        <v>54</v>
      </c>
      <c r="C65" s="33">
        <v>18400000</v>
      </c>
      <c r="D65" s="33">
        <v>18400000</v>
      </c>
      <c r="E65" s="33">
        <v>0</v>
      </c>
      <c r="F65" s="33">
        <v>0</v>
      </c>
      <c r="G65" s="33">
        <v>0</v>
      </c>
      <c r="H65" s="29">
        <v>0</v>
      </c>
      <c r="I65" s="33">
        <v>0</v>
      </c>
      <c r="J65" s="33">
        <v>0</v>
      </c>
      <c r="K65" s="44">
        <v>0</v>
      </c>
      <c r="Q65" s="31">
        <f t="shared" si="2"/>
        <v>0</v>
      </c>
    </row>
    <row r="66" spans="2:17" x14ac:dyDescent="0.25">
      <c r="B66" s="25" t="s">
        <v>55</v>
      </c>
      <c r="C66" s="35">
        <v>0</v>
      </c>
      <c r="D66" s="35">
        <v>0</v>
      </c>
      <c r="E66" s="33">
        <v>0</v>
      </c>
      <c r="F66" s="33">
        <v>0</v>
      </c>
      <c r="G66" s="33">
        <v>0</v>
      </c>
      <c r="H66" s="29">
        <v>0</v>
      </c>
      <c r="I66" s="33">
        <v>0</v>
      </c>
      <c r="J66" s="33">
        <v>0</v>
      </c>
      <c r="K66" s="44">
        <v>0</v>
      </c>
      <c r="Q66" s="31">
        <f t="shared" si="2"/>
        <v>0</v>
      </c>
    </row>
    <row r="67" spans="2:17" x14ac:dyDescent="0.25">
      <c r="B67" s="25" t="s">
        <v>56</v>
      </c>
      <c r="C67" s="35">
        <v>0</v>
      </c>
      <c r="D67" s="35">
        <v>0</v>
      </c>
      <c r="E67" s="33">
        <v>0</v>
      </c>
      <c r="F67" s="33">
        <v>0</v>
      </c>
      <c r="G67" s="33">
        <v>0</v>
      </c>
      <c r="H67" s="29">
        <v>0</v>
      </c>
      <c r="I67" s="33">
        <v>0</v>
      </c>
      <c r="J67" s="33">
        <v>0</v>
      </c>
      <c r="K67" s="44">
        <v>0</v>
      </c>
      <c r="Q67" s="31">
        <f t="shared" si="2"/>
        <v>0</v>
      </c>
    </row>
    <row r="68" spans="2:17" x14ac:dyDescent="0.25">
      <c r="B68" s="25" t="s">
        <v>57</v>
      </c>
      <c r="C68" s="35">
        <v>0</v>
      </c>
      <c r="D68" s="35">
        <v>0</v>
      </c>
      <c r="E68" s="33">
        <v>0</v>
      </c>
      <c r="F68" s="33">
        <v>0</v>
      </c>
      <c r="G68" s="33">
        <v>0</v>
      </c>
      <c r="H68" s="29">
        <v>0</v>
      </c>
      <c r="I68" s="33">
        <v>0</v>
      </c>
      <c r="J68" s="33">
        <v>0</v>
      </c>
      <c r="K68" s="44">
        <v>0</v>
      </c>
      <c r="Q68" s="31">
        <f t="shared" si="2"/>
        <v>0</v>
      </c>
    </row>
    <row r="69" spans="2:17" x14ac:dyDescent="0.25">
      <c r="B69" s="24" t="s">
        <v>58</v>
      </c>
      <c r="C69" s="42">
        <f>+C70+C71</f>
        <v>0</v>
      </c>
      <c r="D69" s="42">
        <f>+D70+D71</f>
        <v>0</v>
      </c>
      <c r="E69" s="42">
        <f t="shared" ref="E69:K69" si="14">SUM(E70:E71)</f>
        <v>0</v>
      </c>
      <c r="F69" s="50">
        <f t="shared" si="14"/>
        <v>0</v>
      </c>
      <c r="G69" s="50">
        <f t="shared" si="14"/>
        <v>0</v>
      </c>
      <c r="H69" s="42">
        <f t="shared" si="14"/>
        <v>0</v>
      </c>
      <c r="I69" s="42">
        <f t="shared" si="14"/>
        <v>0</v>
      </c>
      <c r="J69" s="42">
        <f t="shared" si="14"/>
        <v>0</v>
      </c>
      <c r="K69" s="42">
        <f t="shared" si="14"/>
        <v>0</v>
      </c>
      <c r="Q69" s="52">
        <f t="shared" si="2"/>
        <v>0</v>
      </c>
    </row>
    <row r="70" spans="2:17" x14ac:dyDescent="0.25">
      <c r="B70" s="25" t="s">
        <v>59</v>
      </c>
      <c r="C70" s="35">
        <v>0</v>
      </c>
      <c r="D70" s="35">
        <v>0</v>
      </c>
      <c r="E70" s="33">
        <v>0</v>
      </c>
      <c r="F70" s="33">
        <v>0</v>
      </c>
      <c r="G70" s="33">
        <v>0</v>
      </c>
      <c r="H70" s="29">
        <v>0</v>
      </c>
      <c r="I70" s="33">
        <v>0</v>
      </c>
      <c r="J70" s="33">
        <v>0</v>
      </c>
      <c r="K70" s="44">
        <v>0</v>
      </c>
      <c r="Q70" s="31">
        <f t="shared" si="2"/>
        <v>0</v>
      </c>
    </row>
    <row r="71" spans="2:17" x14ac:dyDescent="0.25">
      <c r="B71" s="25" t="s">
        <v>60</v>
      </c>
      <c r="C71" s="35">
        <v>0</v>
      </c>
      <c r="D71" s="35">
        <v>0</v>
      </c>
      <c r="E71" s="33">
        <v>0</v>
      </c>
      <c r="F71" s="33">
        <v>0</v>
      </c>
      <c r="G71" s="33">
        <v>0</v>
      </c>
      <c r="H71" s="29">
        <v>0</v>
      </c>
      <c r="I71" s="33">
        <v>0</v>
      </c>
      <c r="J71" s="33">
        <v>0</v>
      </c>
      <c r="K71" s="44">
        <v>0</v>
      </c>
      <c r="Q71" s="31">
        <f t="shared" si="2"/>
        <v>0</v>
      </c>
    </row>
    <row r="72" spans="2:17" x14ac:dyDescent="0.25">
      <c r="B72" s="24" t="s">
        <v>61</v>
      </c>
      <c r="C72" s="42">
        <f>+C73+C74+C75</f>
        <v>0</v>
      </c>
      <c r="D72" s="42">
        <f>+D73+D74+D75</f>
        <v>0</v>
      </c>
      <c r="E72" s="42">
        <f t="shared" ref="E72" si="15">+E73+E74+E75</f>
        <v>0</v>
      </c>
      <c r="F72" s="42">
        <f t="shared" ref="F72" si="16">+F73+F74+F75</f>
        <v>0</v>
      </c>
      <c r="G72" s="42">
        <f t="shared" ref="G72" si="17">+G73+G74+G75</f>
        <v>0</v>
      </c>
      <c r="H72" s="42">
        <f t="shared" ref="H72" si="18">+H73+H74+H75</f>
        <v>0</v>
      </c>
      <c r="I72" s="42">
        <f t="shared" ref="I72:K72" si="19">+I73+I74+I75</f>
        <v>0</v>
      </c>
      <c r="J72" s="42">
        <f t="shared" si="19"/>
        <v>0</v>
      </c>
      <c r="K72" s="42">
        <f t="shared" si="19"/>
        <v>0</v>
      </c>
      <c r="Q72" s="52">
        <f t="shared" si="2"/>
        <v>0</v>
      </c>
    </row>
    <row r="73" spans="2:17" x14ac:dyDescent="0.25">
      <c r="B73" s="25" t="s">
        <v>62</v>
      </c>
      <c r="C73" s="35">
        <v>0</v>
      </c>
      <c r="D73" s="35">
        <v>0</v>
      </c>
      <c r="E73" s="33">
        <v>0</v>
      </c>
      <c r="F73" s="33">
        <v>0</v>
      </c>
      <c r="G73" s="33">
        <v>0</v>
      </c>
      <c r="H73" s="29">
        <v>0</v>
      </c>
      <c r="I73" s="33">
        <v>0</v>
      </c>
      <c r="J73" s="33">
        <v>0</v>
      </c>
      <c r="K73" s="44">
        <v>0</v>
      </c>
      <c r="Q73" s="31">
        <f t="shared" si="2"/>
        <v>0</v>
      </c>
    </row>
    <row r="74" spans="2:17" x14ac:dyDescent="0.25">
      <c r="B74" s="25" t="s">
        <v>63</v>
      </c>
      <c r="C74" s="35">
        <v>0</v>
      </c>
      <c r="D74" s="35">
        <v>0</v>
      </c>
      <c r="E74" s="33">
        <v>0</v>
      </c>
      <c r="F74" s="33">
        <v>0</v>
      </c>
      <c r="G74" s="33">
        <v>0</v>
      </c>
      <c r="H74" s="29">
        <v>0</v>
      </c>
      <c r="I74" s="33">
        <v>0</v>
      </c>
      <c r="J74" s="33">
        <v>0</v>
      </c>
      <c r="K74" s="44">
        <v>0</v>
      </c>
      <c r="Q74" s="31">
        <f t="shared" si="2"/>
        <v>0</v>
      </c>
    </row>
    <row r="75" spans="2:17" x14ac:dyDescent="0.25">
      <c r="B75" s="25" t="s">
        <v>64</v>
      </c>
      <c r="C75" s="35">
        <v>0</v>
      </c>
      <c r="D75" s="35">
        <v>0</v>
      </c>
      <c r="E75" s="33">
        <v>0</v>
      </c>
      <c r="F75" s="33">
        <v>0</v>
      </c>
      <c r="G75" s="33">
        <v>0</v>
      </c>
      <c r="H75" s="29">
        <v>0</v>
      </c>
      <c r="I75" s="33">
        <v>0</v>
      </c>
      <c r="J75" s="33">
        <v>0</v>
      </c>
      <c r="K75" s="44">
        <v>0</v>
      </c>
      <c r="Q75" s="31">
        <f t="shared" si="2"/>
        <v>0</v>
      </c>
    </row>
    <row r="76" spans="2:17" x14ac:dyDescent="0.25">
      <c r="B76" s="23" t="s">
        <v>67</v>
      </c>
      <c r="C76" s="30"/>
      <c r="D76" s="30"/>
      <c r="E76" s="30"/>
      <c r="F76" s="30"/>
      <c r="G76" s="49"/>
      <c r="H76" s="49"/>
      <c r="I76" s="30"/>
      <c r="J76" s="30"/>
      <c r="K76" s="1"/>
      <c r="L76" s="1"/>
      <c r="M76" s="1"/>
      <c r="N76" s="1"/>
      <c r="O76" s="1"/>
      <c r="P76" s="1"/>
      <c r="Q76" s="30"/>
    </row>
    <row r="77" spans="2:17" x14ac:dyDescent="0.25">
      <c r="B77" s="24" t="s">
        <v>68</v>
      </c>
      <c r="C77" s="31">
        <f>+C78+C79</f>
        <v>70000000</v>
      </c>
      <c r="D77" s="31">
        <f>+D78+D79</f>
        <v>70000000</v>
      </c>
      <c r="E77" s="31">
        <f t="shared" ref="E77:F77" si="20">+E78+E79</f>
        <v>28096915.870000001</v>
      </c>
      <c r="F77" s="31">
        <f t="shared" si="20"/>
        <v>18665377.210000001</v>
      </c>
      <c r="G77" s="31">
        <f t="shared" ref="G77" si="21">+G78+G79</f>
        <v>0</v>
      </c>
      <c r="H77" s="31">
        <f t="shared" ref="H77" si="22">+H78+H79</f>
        <v>0</v>
      </c>
      <c r="I77" s="31">
        <f t="shared" ref="I77:K77" si="23">+I78+I79</f>
        <v>123020795.44</v>
      </c>
      <c r="J77" s="31">
        <f t="shared" si="23"/>
        <v>33770923.640000001</v>
      </c>
      <c r="K77" s="31">
        <f t="shared" si="23"/>
        <v>36478322.479999997</v>
      </c>
      <c r="Q77" s="31">
        <f t="shared" ref="Q77:Q84" si="24">+E77+F77+G77+H77+I77+J77+K77+L77+M77+N77+O77+P77</f>
        <v>240032334.63999996</v>
      </c>
    </row>
    <row r="78" spans="2:17" x14ac:dyDescent="0.25">
      <c r="B78" s="25" t="s">
        <v>69</v>
      </c>
      <c r="C78" s="33">
        <v>70000000</v>
      </c>
      <c r="D78" s="33">
        <v>70000000</v>
      </c>
      <c r="E78" s="48">
        <v>28096915.870000001</v>
      </c>
      <c r="F78" s="48">
        <v>18665377.210000001</v>
      </c>
      <c r="G78" s="48">
        <v>0</v>
      </c>
      <c r="H78" s="48">
        <v>0</v>
      </c>
      <c r="I78" s="48">
        <v>123020795.44</v>
      </c>
      <c r="J78" s="48">
        <v>33770923.640000001</v>
      </c>
      <c r="K78" s="48">
        <v>36478322.479999997</v>
      </c>
      <c r="Q78" s="46">
        <f t="shared" si="24"/>
        <v>240032334.63999996</v>
      </c>
    </row>
    <row r="79" spans="2:17" x14ac:dyDescent="0.25">
      <c r="B79" s="25" t="s">
        <v>70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Q79" s="31">
        <f t="shared" si="24"/>
        <v>0</v>
      </c>
    </row>
    <row r="80" spans="2:17" x14ac:dyDescent="0.25">
      <c r="B80" s="24" t="s">
        <v>71</v>
      </c>
      <c r="C80" s="31">
        <f>+C81+C82</f>
        <v>115647065</v>
      </c>
      <c r="D80" s="31">
        <f>+D81+D82</f>
        <v>115647065</v>
      </c>
      <c r="E80" s="42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Q80" s="52">
        <f>+E80+F80+G80+H80+I80+J80+K80+L80+M80+N80+O80+P80</f>
        <v>0</v>
      </c>
    </row>
    <row r="81" spans="2:17" x14ac:dyDescent="0.25">
      <c r="B81" s="25" t="s">
        <v>72</v>
      </c>
      <c r="C81" s="33">
        <v>115647065</v>
      </c>
      <c r="D81" s="33">
        <v>115647065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Q81" s="31">
        <f t="shared" si="24"/>
        <v>0</v>
      </c>
    </row>
    <row r="82" spans="2:17" x14ac:dyDescent="0.25">
      <c r="B82" s="25" t="s">
        <v>73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Q82" s="31">
        <f t="shared" si="24"/>
        <v>0</v>
      </c>
    </row>
    <row r="83" spans="2:17" x14ac:dyDescent="0.25">
      <c r="B83" s="24" t="s">
        <v>74</v>
      </c>
      <c r="C83" s="31">
        <f>+C84</f>
        <v>0</v>
      </c>
      <c r="D83" s="31">
        <f>+D84</f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Q83" s="31">
        <f t="shared" si="24"/>
        <v>0</v>
      </c>
    </row>
    <row r="84" spans="2:17" x14ac:dyDescent="0.25">
      <c r="B84" s="25" t="s">
        <v>75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Q84" s="31">
        <f t="shared" si="24"/>
        <v>0</v>
      </c>
    </row>
    <row r="85" spans="2:17" x14ac:dyDescent="0.25">
      <c r="B85" s="20" t="s">
        <v>65</v>
      </c>
      <c r="C85" s="37">
        <f>+C12+C18+C28+C38+C54+C64+C77+C80</f>
        <v>1627301004</v>
      </c>
      <c r="D85" s="37">
        <f>+D12+D18+D28+D38+D54+D64+D77+D80</f>
        <v>1627301004</v>
      </c>
      <c r="E85" s="37">
        <f t="shared" ref="E85:P85" si="25">+E12+E18+E28+E38+E54+E64+E77+E80</f>
        <v>77298460.780000001</v>
      </c>
      <c r="F85" s="37">
        <f t="shared" si="25"/>
        <v>97924079.310000002</v>
      </c>
      <c r="G85" s="37">
        <f t="shared" si="25"/>
        <v>102577158.86999999</v>
      </c>
      <c r="H85" s="37">
        <f t="shared" si="25"/>
        <v>85689058.409999996</v>
      </c>
      <c r="I85" s="37">
        <f t="shared" si="25"/>
        <v>190620522.13</v>
      </c>
      <c r="J85" s="37">
        <f t="shared" si="25"/>
        <v>114796896.97</v>
      </c>
      <c r="K85" s="37">
        <f t="shared" ref="K85" si="26">+K12+K18+K28+K38+K54+K64+K77</f>
        <v>99601476.680000007</v>
      </c>
      <c r="L85" s="37">
        <f t="shared" si="25"/>
        <v>0</v>
      </c>
      <c r="M85" s="37">
        <f t="shared" si="25"/>
        <v>0</v>
      </c>
      <c r="N85" s="37">
        <f t="shared" si="25"/>
        <v>0</v>
      </c>
      <c r="O85" s="37">
        <f t="shared" si="25"/>
        <v>0</v>
      </c>
      <c r="P85" s="37">
        <f t="shared" si="25"/>
        <v>0</v>
      </c>
      <c r="Q85" s="37">
        <f>+Q12+Q18+Q28+Q38+Q54+Q64+Q77+Q80</f>
        <v>768507653.14999998</v>
      </c>
    </row>
    <row r="89" spans="2:17" ht="15.75" x14ac:dyDescent="0.25">
      <c r="B89" s="55" t="s">
        <v>101</v>
      </c>
    </row>
    <row r="90" spans="2:17" ht="15.75" x14ac:dyDescent="0.25">
      <c r="B90" s="55" t="s">
        <v>102</v>
      </c>
    </row>
    <row r="91" spans="2:17" ht="15.75" x14ac:dyDescent="0.25">
      <c r="B91" s="55" t="s">
        <v>103</v>
      </c>
    </row>
    <row r="92" spans="2:17" ht="15.75" x14ac:dyDescent="0.25">
      <c r="B92" s="56"/>
    </row>
    <row r="93" spans="2:17" ht="15.75" x14ac:dyDescent="0.25">
      <c r="B93" s="57" t="s">
        <v>105</v>
      </c>
    </row>
    <row r="94" spans="2:17" ht="15.75" x14ac:dyDescent="0.25">
      <c r="B94" s="58" t="s">
        <v>104</v>
      </c>
    </row>
  </sheetData>
  <mergeCells count="9">
    <mergeCell ref="B7:Q7"/>
    <mergeCell ref="E9:Q9"/>
    <mergeCell ref="B3:Q3"/>
    <mergeCell ref="B4:Q4"/>
    <mergeCell ref="B9:B10"/>
    <mergeCell ref="C9:C10"/>
    <mergeCell ref="D9:D10"/>
    <mergeCell ref="B5:Q5"/>
    <mergeCell ref="B6:Q6"/>
  </mergeCells>
  <printOptions horizontalCentered="1"/>
  <pageMargins left="0.62992125984251968" right="3.937007874015748E-2" top="0.47244094488188981" bottom="0.15748031496062992" header="0.31496062992125984" footer="0.31496062992125984"/>
  <pageSetup paperSize="5" scale="51" orientation="landscape" r:id="rId1"/>
  <ignoredErrors>
    <ignoredError sqref="G69 K38" formulaRange="1"/>
    <ignoredError sqref="K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94"/>
  <sheetViews>
    <sheetView showGridLines="0" zoomScale="70" zoomScaleNormal="70" workbookViewId="0">
      <selection activeCell="B92" sqref="B92"/>
    </sheetView>
  </sheetViews>
  <sheetFormatPr baseColWidth="10" defaultColWidth="11.42578125" defaultRowHeight="15" x14ac:dyDescent="0.25"/>
  <cols>
    <col min="2" max="2" width="93.7109375" bestFit="1" customWidth="1"/>
    <col min="3" max="3" width="20.28515625" bestFit="1" customWidth="1"/>
    <col min="4" max="4" width="19.7109375" bestFit="1" customWidth="1"/>
    <col min="5" max="5" width="21" bestFit="1" customWidth="1"/>
    <col min="6" max="6" width="19.7109375" bestFit="1" customWidth="1"/>
    <col min="7" max="7" width="21.42578125" bestFit="1" customWidth="1"/>
    <col min="8" max="8" width="21" bestFit="1" customWidth="1"/>
    <col min="9" max="9" width="20.28515625" bestFit="1" customWidth="1"/>
    <col min="11" max="11" width="13.7109375" customWidth="1"/>
    <col min="12" max="12" width="11.42578125" customWidth="1"/>
    <col min="13" max="13" width="13.28515625" customWidth="1"/>
    <col min="14" max="14" width="13.42578125" customWidth="1"/>
    <col min="15" max="15" width="21.42578125" bestFit="1" customWidth="1"/>
  </cols>
  <sheetData>
    <row r="3" spans="2:16" ht="28.5" customHeight="1" x14ac:dyDescent="0.25">
      <c r="B3" s="88" t="s">
        <v>98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6" ht="21" customHeight="1" x14ac:dyDescent="0.25">
      <c r="B4" s="82" t="s">
        <v>99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6" ht="15.75" x14ac:dyDescent="0.25">
      <c r="B5" s="84" t="s">
        <v>100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2:16" ht="15.75" customHeight="1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6" ht="15.75" customHeight="1" x14ac:dyDescent="0.25">
      <c r="B7" s="87" t="s">
        <v>77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9" spans="2:16" ht="23.25" customHeight="1" x14ac:dyDescent="0.25">
      <c r="B9" s="26" t="s">
        <v>66</v>
      </c>
      <c r="C9" s="27" t="s">
        <v>79</v>
      </c>
      <c r="D9" s="27" t="s">
        <v>80</v>
      </c>
      <c r="E9" s="27" t="s">
        <v>81</v>
      </c>
      <c r="F9" s="27" t="s">
        <v>82</v>
      </c>
      <c r="G9" s="28" t="s">
        <v>83</v>
      </c>
      <c r="H9" s="27" t="s">
        <v>84</v>
      </c>
      <c r="I9" s="28" t="s">
        <v>85</v>
      </c>
      <c r="J9" s="27" t="s">
        <v>86</v>
      </c>
      <c r="K9" s="27" t="s">
        <v>87</v>
      </c>
      <c r="L9" s="27" t="s">
        <v>88</v>
      </c>
      <c r="M9" s="27" t="s">
        <v>89</v>
      </c>
      <c r="N9" s="28" t="s">
        <v>90</v>
      </c>
      <c r="O9" s="27" t="s">
        <v>78</v>
      </c>
    </row>
    <row r="10" spans="2:16" x14ac:dyDescent="0.25">
      <c r="B10" s="17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x14ac:dyDescent="0.25">
      <c r="B11" s="18" t="s">
        <v>1</v>
      </c>
      <c r="C11" s="31">
        <f t="shared" ref="C11:I11" si="0">SUM(C12:C16)</f>
        <v>34285196.689999998</v>
      </c>
      <c r="D11" s="31">
        <f t="shared" si="0"/>
        <v>39445041.960000001</v>
      </c>
      <c r="E11" s="31">
        <f t="shared" si="0"/>
        <v>88062688.060000002</v>
      </c>
      <c r="F11" s="38">
        <f t="shared" si="0"/>
        <v>53345208.07</v>
      </c>
      <c r="G11" s="31">
        <f t="shared" si="0"/>
        <v>54541801.019999996</v>
      </c>
      <c r="H11" s="31">
        <f t="shared" si="0"/>
        <v>50213468.270000003</v>
      </c>
      <c r="I11" s="31">
        <f t="shared" si="0"/>
        <v>42560683.5</v>
      </c>
      <c r="O11" s="31">
        <f>+C11+D11+E11+F11+G11+H11+I11+J11+K11+L11+M11+N11</f>
        <v>362454087.56999999</v>
      </c>
    </row>
    <row r="12" spans="2:16" x14ac:dyDescent="0.25">
      <c r="B12" s="19" t="s">
        <v>2</v>
      </c>
      <c r="C12" s="44">
        <f>31433004.37-73300.5</f>
        <v>31359703.870000001</v>
      </c>
      <c r="D12" s="44">
        <v>32500098.670000002</v>
      </c>
      <c r="E12" s="44">
        <v>45481054.189999998</v>
      </c>
      <c r="F12" s="39">
        <v>45229205.490000002</v>
      </c>
      <c r="G12" s="44">
        <v>46796526.719999999</v>
      </c>
      <c r="H12" s="44">
        <v>43258896.090000004</v>
      </c>
      <c r="I12" s="44">
        <v>35465341.189999998</v>
      </c>
      <c r="O12" s="44">
        <f t="shared" ref="O12:O74" si="1">+C12+D12+E12+F12+G12+H12+I12+J12+K12+L12+M12+N12</f>
        <v>280090826.22000003</v>
      </c>
    </row>
    <row r="13" spans="2:16" x14ac:dyDescent="0.25">
      <c r="B13" s="19" t="s">
        <v>3</v>
      </c>
      <c r="C13" s="44">
        <v>2925492.82</v>
      </c>
      <c r="D13" s="44">
        <v>2383000</v>
      </c>
      <c r="E13" s="44">
        <v>32511011.91</v>
      </c>
      <c r="F13" s="39">
        <v>2651600</v>
      </c>
      <c r="G13" s="44">
        <v>2510361.0099999998</v>
      </c>
      <c r="H13" s="44">
        <v>1686000</v>
      </c>
      <c r="I13" s="44">
        <v>2188190.63</v>
      </c>
      <c r="O13" s="44">
        <f t="shared" si="1"/>
        <v>46855656.370000005</v>
      </c>
    </row>
    <row r="14" spans="2:16" x14ac:dyDescent="0.25">
      <c r="B14" s="19" t="s">
        <v>4</v>
      </c>
      <c r="C14" s="45">
        <v>0</v>
      </c>
      <c r="D14" s="45">
        <v>0</v>
      </c>
      <c r="E14" s="45">
        <v>0</v>
      </c>
      <c r="F14" s="40">
        <v>0</v>
      </c>
      <c r="G14" s="45">
        <v>0</v>
      </c>
      <c r="H14" s="45">
        <v>0</v>
      </c>
      <c r="I14" s="45">
        <v>0</v>
      </c>
      <c r="O14" s="44">
        <f t="shared" si="1"/>
        <v>0</v>
      </c>
      <c r="P14" s="9"/>
    </row>
    <row r="15" spans="2:16" x14ac:dyDescent="0.25">
      <c r="B15" s="19" t="s">
        <v>5</v>
      </c>
      <c r="C15" s="45">
        <v>0</v>
      </c>
      <c r="D15" s="45">
        <v>0</v>
      </c>
      <c r="E15" s="45">
        <v>0</v>
      </c>
      <c r="F15" s="40">
        <v>0</v>
      </c>
      <c r="G15" s="45">
        <v>0</v>
      </c>
      <c r="H15" s="45">
        <v>0</v>
      </c>
      <c r="I15" s="45">
        <v>0</v>
      </c>
      <c r="O15" s="44">
        <f t="shared" si="1"/>
        <v>0</v>
      </c>
    </row>
    <row r="16" spans="2:16" x14ac:dyDescent="0.25">
      <c r="B16" s="19" t="s">
        <v>6</v>
      </c>
      <c r="C16" s="46">
        <v>0</v>
      </c>
      <c r="D16" s="46">
        <v>4561943.29</v>
      </c>
      <c r="E16" s="46">
        <v>10070621.960000001</v>
      </c>
      <c r="F16" s="41">
        <v>5464402.5800000001</v>
      </c>
      <c r="G16" s="44">
        <v>5234913.29</v>
      </c>
      <c r="H16" s="44">
        <v>5268572.18</v>
      </c>
      <c r="I16" s="44">
        <v>4907151.68</v>
      </c>
      <c r="O16" s="44">
        <f t="shared" si="1"/>
        <v>35507604.979999997</v>
      </c>
    </row>
    <row r="17" spans="2:15" x14ac:dyDescent="0.25">
      <c r="B17" s="18" t="s">
        <v>7</v>
      </c>
      <c r="C17" s="31">
        <f t="shared" ref="C17:I17" si="2">SUM(C18:C26)</f>
        <v>8823957.8900000006</v>
      </c>
      <c r="D17" s="31">
        <f t="shared" si="2"/>
        <v>23248830.009999998</v>
      </c>
      <c r="E17" s="31">
        <f t="shared" si="2"/>
        <v>7096999.9900000002</v>
      </c>
      <c r="F17" s="38">
        <f t="shared" si="2"/>
        <v>8193974.129999999</v>
      </c>
      <c r="G17" s="31">
        <f t="shared" si="2"/>
        <v>10837161.869999999</v>
      </c>
      <c r="H17" s="31">
        <f t="shared" si="2"/>
        <v>20821706.649999999</v>
      </c>
      <c r="I17" s="31">
        <f t="shared" si="2"/>
        <v>19452744.530000001</v>
      </c>
      <c r="O17" s="31">
        <f t="shared" si="1"/>
        <v>98475375.069999993</v>
      </c>
    </row>
    <row r="18" spans="2:15" x14ac:dyDescent="0.25">
      <c r="B18" s="19" t="s">
        <v>8</v>
      </c>
      <c r="C18" s="44">
        <v>1502276.32</v>
      </c>
      <c r="D18" s="44">
        <v>1741890.87</v>
      </c>
      <c r="E18" s="44">
        <v>1332886.33</v>
      </c>
      <c r="F18" s="39">
        <v>1912116.15</v>
      </c>
      <c r="G18" s="44">
        <v>1737957.92</v>
      </c>
      <c r="H18" s="44">
        <v>1501019.72</v>
      </c>
      <c r="I18" s="44">
        <v>1516383.98</v>
      </c>
      <c r="O18" s="44">
        <f t="shared" si="1"/>
        <v>11244531.290000001</v>
      </c>
    </row>
    <row r="19" spans="2:15" x14ac:dyDescent="0.25">
      <c r="B19" s="19" t="s">
        <v>9</v>
      </c>
      <c r="C19" s="46">
        <v>2187.7199999999998</v>
      </c>
      <c r="D19" s="46">
        <v>6776895.8099999996</v>
      </c>
      <c r="E19" s="46">
        <v>852927.6</v>
      </c>
      <c r="F19" s="41">
        <v>1520111.4</v>
      </c>
      <c r="G19" s="44">
        <v>7878118</v>
      </c>
      <c r="H19" s="44">
        <v>13847437.859999999</v>
      </c>
      <c r="I19" s="44">
        <v>4814632</v>
      </c>
      <c r="O19" s="44">
        <f t="shared" si="1"/>
        <v>35692310.390000001</v>
      </c>
    </row>
    <row r="20" spans="2:15" x14ac:dyDescent="0.25">
      <c r="B20" s="19" t="s">
        <v>10</v>
      </c>
      <c r="C20" s="46">
        <v>476750</v>
      </c>
      <c r="D20" s="46">
        <v>0</v>
      </c>
      <c r="E20" s="46">
        <v>0</v>
      </c>
      <c r="F20" s="41">
        <v>77400</v>
      </c>
      <c r="G20" s="44">
        <v>498535</v>
      </c>
      <c r="H20" s="44">
        <v>0</v>
      </c>
      <c r="I20" s="44">
        <v>0</v>
      </c>
      <c r="O20" s="44">
        <f t="shared" si="1"/>
        <v>1052685</v>
      </c>
    </row>
    <row r="21" spans="2:15" x14ac:dyDescent="0.25">
      <c r="B21" s="19" t="s">
        <v>11</v>
      </c>
      <c r="C21" s="46">
        <v>23660</v>
      </c>
      <c r="D21" s="46">
        <v>0</v>
      </c>
      <c r="E21" s="46">
        <v>56875</v>
      </c>
      <c r="F21" s="41">
        <v>1908</v>
      </c>
      <c r="G21" s="44">
        <v>1720</v>
      </c>
      <c r="H21" s="44">
        <v>77650</v>
      </c>
      <c r="I21" s="44">
        <v>1800</v>
      </c>
      <c r="O21" s="44">
        <f t="shared" si="1"/>
        <v>163613</v>
      </c>
    </row>
    <row r="22" spans="2:15" x14ac:dyDescent="0.25">
      <c r="B22" s="19" t="s">
        <v>12</v>
      </c>
      <c r="C22" s="46">
        <v>10450</v>
      </c>
      <c r="D22" s="46">
        <v>204125</v>
      </c>
      <c r="E22" s="46">
        <v>204125</v>
      </c>
      <c r="F22" s="41">
        <v>204125</v>
      </c>
      <c r="G22" s="44">
        <v>453121.62</v>
      </c>
      <c r="H22" s="44">
        <v>672600</v>
      </c>
      <c r="I22" s="44">
        <v>248996.62</v>
      </c>
      <c r="O22" s="44">
        <f t="shared" si="1"/>
        <v>1997543.2400000002</v>
      </c>
    </row>
    <row r="23" spans="2:15" x14ac:dyDescent="0.25">
      <c r="B23" s="19" t="s">
        <v>13</v>
      </c>
      <c r="C23" s="46">
        <v>1311608.3400000001</v>
      </c>
      <c r="D23" s="46">
        <f>2592553.65+1325737.71</f>
        <v>3918291.36</v>
      </c>
      <c r="E23" s="46">
        <v>1594391.91</v>
      </c>
      <c r="F23" s="41">
        <v>1537450.73</v>
      </c>
      <c r="G23" s="44">
        <v>0</v>
      </c>
      <c r="H23" s="44">
        <v>1628185.73</v>
      </c>
      <c r="I23" s="44">
        <v>1855263.01</v>
      </c>
      <c r="O23" s="44">
        <f t="shared" si="1"/>
        <v>11845191.08</v>
      </c>
    </row>
    <row r="24" spans="2:15" x14ac:dyDescent="0.25">
      <c r="B24" s="19" t="s">
        <v>14</v>
      </c>
      <c r="C24" s="46">
        <v>27423.91</v>
      </c>
      <c r="D24" s="46">
        <v>0</v>
      </c>
      <c r="E24" s="46">
        <v>135569.14000000001</v>
      </c>
      <c r="F24" s="41">
        <v>764299.43</v>
      </c>
      <c r="G24" s="44">
        <v>0</v>
      </c>
      <c r="H24" s="44">
        <v>55808.04</v>
      </c>
      <c r="I24" s="44">
        <v>9000</v>
      </c>
      <c r="O24" s="44">
        <f t="shared" si="1"/>
        <v>992100.52000000014</v>
      </c>
    </row>
    <row r="25" spans="2:15" x14ac:dyDescent="0.25">
      <c r="B25" s="19" t="s">
        <v>15</v>
      </c>
      <c r="C25" s="46">
        <f>5395526.26+69847.36</f>
        <v>5465373.6200000001</v>
      </c>
      <c r="D25" s="46">
        <f>10490812.57+111389.37</f>
        <v>10602201.939999999</v>
      </c>
      <c r="E25" s="46">
        <v>2920225.01</v>
      </c>
      <c r="F25" s="41">
        <v>2085233.71</v>
      </c>
      <c r="G25" s="44">
        <v>173722.33</v>
      </c>
      <c r="H25" s="44">
        <v>1679760.3</v>
      </c>
      <c r="I25" s="44">
        <v>10334068.92</v>
      </c>
      <c r="O25" s="44">
        <f t="shared" si="1"/>
        <v>33260585.829999998</v>
      </c>
    </row>
    <row r="26" spans="2:15" x14ac:dyDescent="0.25">
      <c r="B26" s="19" t="s">
        <v>16</v>
      </c>
      <c r="C26" s="46">
        <v>4227.9799999999996</v>
      </c>
      <c r="D26" s="46">
        <v>5425.03</v>
      </c>
      <c r="E26" s="46">
        <v>0</v>
      </c>
      <c r="F26" s="41">
        <v>91329.71</v>
      </c>
      <c r="G26" s="44">
        <v>93987</v>
      </c>
      <c r="H26" s="44">
        <v>1359245</v>
      </c>
      <c r="I26" s="44">
        <v>672600</v>
      </c>
      <c r="O26" s="44">
        <f t="shared" si="1"/>
        <v>2226814.7199999997</v>
      </c>
    </row>
    <row r="27" spans="2:15" x14ac:dyDescent="0.25">
      <c r="B27" s="18" t="s">
        <v>17</v>
      </c>
      <c r="C27" s="31">
        <f t="shared" ref="C27:I27" si="3">SUM(C28:C36)</f>
        <v>2302870.9699999997</v>
      </c>
      <c r="D27" s="31">
        <f t="shared" si="3"/>
        <v>3523827.53</v>
      </c>
      <c r="E27" s="31">
        <f t="shared" si="3"/>
        <v>901597.81</v>
      </c>
      <c r="F27" s="38">
        <f t="shared" si="3"/>
        <v>9483246.7699999996</v>
      </c>
      <c r="G27" s="31">
        <f t="shared" si="3"/>
        <v>166723.81</v>
      </c>
      <c r="H27" s="31">
        <f t="shared" si="3"/>
        <v>8927339.4199999999</v>
      </c>
      <c r="I27" s="31">
        <f t="shared" si="3"/>
        <v>126766.17</v>
      </c>
      <c r="O27" s="31">
        <f t="shared" si="1"/>
        <v>25432372.480000004</v>
      </c>
    </row>
    <row r="28" spans="2:15" x14ac:dyDescent="0.25">
      <c r="B28" s="19" t="s">
        <v>18</v>
      </c>
      <c r="C28" s="33">
        <v>25482.26</v>
      </c>
      <c r="D28" s="33">
        <v>55639.61</v>
      </c>
      <c r="E28" s="33">
        <v>97432.79</v>
      </c>
      <c r="F28" s="29">
        <v>4665315.68</v>
      </c>
      <c r="G28" s="34">
        <v>0</v>
      </c>
      <c r="H28" s="34">
        <v>78210.92</v>
      </c>
      <c r="I28" s="44">
        <v>16571.02</v>
      </c>
      <c r="O28" s="44">
        <f t="shared" si="1"/>
        <v>4938652.2799999993</v>
      </c>
    </row>
    <row r="29" spans="2:15" x14ac:dyDescent="0.25">
      <c r="B29" s="19" t="s">
        <v>19</v>
      </c>
      <c r="C29" s="33">
        <v>520592.5</v>
      </c>
      <c r="D29" s="33">
        <v>136310</v>
      </c>
      <c r="E29" s="33">
        <v>38055</v>
      </c>
      <c r="F29" s="29">
        <v>123823.3</v>
      </c>
      <c r="G29" s="34">
        <v>0</v>
      </c>
      <c r="H29" s="34">
        <v>562963.05000000005</v>
      </c>
      <c r="I29" s="44">
        <v>0</v>
      </c>
      <c r="O29" s="44">
        <f t="shared" si="1"/>
        <v>1381743.85</v>
      </c>
    </row>
    <row r="30" spans="2:15" x14ac:dyDescent="0.25">
      <c r="B30" s="19" t="s">
        <v>20</v>
      </c>
      <c r="C30" s="33">
        <v>859917</v>
      </c>
      <c r="D30" s="33">
        <v>1944</v>
      </c>
      <c r="E30" s="33">
        <v>3456.21</v>
      </c>
      <c r="F30" s="29">
        <v>136.94999999999999</v>
      </c>
      <c r="G30" s="34">
        <v>0</v>
      </c>
      <c r="H30" s="34">
        <v>1425368.4</v>
      </c>
      <c r="I30" s="44">
        <v>0</v>
      </c>
      <c r="O30" s="44">
        <f t="shared" si="1"/>
        <v>2290822.5599999996</v>
      </c>
    </row>
    <row r="31" spans="2:15" x14ac:dyDescent="0.25">
      <c r="B31" s="19" t="s">
        <v>21</v>
      </c>
      <c r="C31" s="33">
        <v>0</v>
      </c>
      <c r="D31" s="33">
        <v>61634.64</v>
      </c>
      <c r="E31" s="33">
        <v>0</v>
      </c>
      <c r="F31" s="29">
        <v>0</v>
      </c>
      <c r="G31" s="34">
        <v>0</v>
      </c>
      <c r="H31" s="34">
        <v>0</v>
      </c>
      <c r="I31" s="44">
        <v>0</v>
      </c>
      <c r="O31" s="44">
        <f t="shared" si="1"/>
        <v>61634.64</v>
      </c>
    </row>
    <row r="32" spans="2:15" x14ac:dyDescent="0.25">
      <c r="B32" s="19" t="s">
        <v>22</v>
      </c>
      <c r="C32" s="33">
        <v>53271.79</v>
      </c>
      <c r="D32" s="33">
        <v>555</v>
      </c>
      <c r="E32" s="33">
        <v>135979.24</v>
      </c>
      <c r="F32" s="29">
        <v>2869.88</v>
      </c>
      <c r="G32" s="33">
        <v>19187.04</v>
      </c>
      <c r="H32" s="33">
        <v>87107.66</v>
      </c>
      <c r="I32" s="44">
        <v>13542.99</v>
      </c>
      <c r="O32" s="44">
        <f t="shared" si="1"/>
        <v>312513.59999999998</v>
      </c>
    </row>
    <row r="33" spans="2:15" x14ac:dyDescent="0.25">
      <c r="B33" s="19" t="s">
        <v>23</v>
      </c>
      <c r="C33" s="33">
        <v>268828.43</v>
      </c>
      <c r="D33" s="33">
        <v>140129.28</v>
      </c>
      <c r="E33" s="33">
        <v>74344.820000000007</v>
      </c>
      <c r="F33" s="29">
        <v>38596.980000000003</v>
      </c>
      <c r="G33" s="33">
        <v>11647.97</v>
      </c>
      <c r="H33" s="33">
        <v>58763.16</v>
      </c>
      <c r="I33" s="44">
        <v>9800.2999999999993</v>
      </c>
      <c r="O33" s="44">
        <f t="shared" si="1"/>
        <v>602110.94000000006</v>
      </c>
    </row>
    <row r="34" spans="2:15" x14ac:dyDescent="0.25">
      <c r="B34" s="19" t="s">
        <v>24</v>
      </c>
      <c r="C34" s="33">
        <v>403059.49</v>
      </c>
      <c r="D34" s="33">
        <v>2892373.06</v>
      </c>
      <c r="E34" s="33">
        <v>77522.52</v>
      </c>
      <c r="F34" s="29">
        <v>181719.67999999999</v>
      </c>
      <c r="G34" s="33">
        <v>0</v>
      </c>
      <c r="H34" s="33">
        <v>5304965.74</v>
      </c>
      <c r="I34" s="44">
        <v>21961</v>
      </c>
      <c r="O34" s="44">
        <f t="shared" si="1"/>
        <v>8881601.4900000002</v>
      </c>
    </row>
    <row r="35" spans="2:15" x14ac:dyDescent="0.25">
      <c r="B35" s="19" t="s">
        <v>25</v>
      </c>
      <c r="C35" s="33">
        <v>0</v>
      </c>
      <c r="D35" s="33">
        <v>0</v>
      </c>
      <c r="E35" s="33">
        <v>0</v>
      </c>
      <c r="F35" s="29">
        <v>0</v>
      </c>
      <c r="G35" s="33">
        <v>0</v>
      </c>
      <c r="H35" s="33">
        <v>0</v>
      </c>
      <c r="I35" s="44">
        <v>0</v>
      </c>
      <c r="O35" s="44">
        <f t="shared" si="1"/>
        <v>0</v>
      </c>
    </row>
    <row r="36" spans="2:15" x14ac:dyDescent="0.25">
      <c r="B36" s="19" t="s">
        <v>26</v>
      </c>
      <c r="C36" s="33">
        <v>171719.5</v>
      </c>
      <c r="D36" s="33">
        <v>235241.94</v>
      </c>
      <c r="E36" s="33">
        <v>474807.23</v>
      </c>
      <c r="F36" s="29">
        <v>4470784.3</v>
      </c>
      <c r="G36" s="33">
        <v>135888.79999999999</v>
      </c>
      <c r="H36" s="33">
        <v>1409960.49</v>
      </c>
      <c r="I36" s="44">
        <v>64890.86</v>
      </c>
      <c r="O36" s="44">
        <f t="shared" si="1"/>
        <v>6963293.1200000001</v>
      </c>
    </row>
    <row r="37" spans="2:15" x14ac:dyDescent="0.25">
      <c r="B37" s="18" t="s">
        <v>27</v>
      </c>
      <c r="C37" s="47">
        <f t="shared" ref="C37:I37" si="4">SUM(C38:C44)</f>
        <v>3715617.4</v>
      </c>
      <c r="D37" s="47">
        <f t="shared" si="4"/>
        <v>3866502.6</v>
      </c>
      <c r="E37" s="47">
        <f t="shared" si="4"/>
        <v>4325164.13</v>
      </c>
      <c r="F37" s="42">
        <f t="shared" si="4"/>
        <v>8455611.3000000007</v>
      </c>
      <c r="G37" s="47">
        <f t="shared" si="4"/>
        <v>1427085</v>
      </c>
      <c r="H37" s="47">
        <f t="shared" si="4"/>
        <v>990160</v>
      </c>
      <c r="I37" s="47">
        <f t="shared" si="4"/>
        <v>982960</v>
      </c>
      <c r="O37" s="31">
        <f>+C37+D37+E37+F37+G37+H37+I37+J37+K37+L37+M37+N37</f>
        <v>23763100.43</v>
      </c>
    </row>
    <row r="38" spans="2:15" x14ac:dyDescent="0.25">
      <c r="B38" s="19" t="s">
        <v>28</v>
      </c>
      <c r="C38" s="33">
        <v>3715617.4</v>
      </c>
      <c r="D38" s="33">
        <v>3866502.6</v>
      </c>
      <c r="E38" s="33">
        <v>4075164.13</v>
      </c>
      <c r="F38" s="29">
        <v>5655611.2999999998</v>
      </c>
      <c r="G38" s="33">
        <v>1427085</v>
      </c>
      <c r="H38" s="33">
        <v>990160</v>
      </c>
      <c r="I38" s="44">
        <v>982960</v>
      </c>
      <c r="O38" s="44">
        <f t="shared" si="1"/>
        <v>20713100.43</v>
      </c>
    </row>
    <row r="39" spans="2:15" x14ac:dyDescent="0.25">
      <c r="B39" s="19" t="s">
        <v>29</v>
      </c>
      <c r="C39" s="33">
        <v>0</v>
      </c>
      <c r="D39" s="33">
        <v>0</v>
      </c>
      <c r="E39" s="33">
        <v>0</v>
      </c>
      <c r="F39" s="29">
        <v>0</v>
      </c>
      <c r="G39" s="33">
        <v>0</v>
      </c>
      <c r="H39" s="33">
        <v>0</v>
      </c>
      <c r="I39" s="44">
        <v>0</v>
      </c>
      <c r="O39" s="31">
        <f t="shared" si="1"/>
        <v>0</v>
      </c>
    </row>
    <row r="40" spans="2:15" x14ac:dyDescent="0.25">
      <c r="B40" s="19" t="s">
        <v>30</v>
      </c>
      <c r="C40" s="33">
        <v>0</v>
      </c>
      <c r="D40" s="33">
        <v>0</v>
      </c>
      <c r="E40" s="33">
        <v>250000</v>
      </c>
      <c r="F40" s="29">
        <v>2800000</v>
      </c>
      <c r="G40" s="33">
        <v>0</v>
      </c>
      <c r="H40" s="33">
        <v>0</v>
      </c>
      <c r="I40" s="44">
        <v>0</v>
      </c>
      <c r="O40" s="44">
        <f t="shared" si="1"/>
        <v>3050000</v>
      </c>
    </row>
    <row r="41" spans="2:15" x14ac:dyDescent="0.25">
      <c r="B41" s="19" t="s">
        <v>31</v>
      </c>
      <c r="C41" s="33">
        <v>0</v>
      </c>
      <c r="D41" s="33">
        <v>0</v>
      </c>
      <c r="E41" s="33">
        <v>0</v>
      </c>
      <c r="F41" s="29">
        <v>0</v>
      </c>
      <c r="G41" s="33">
        <v>0</v>
      </c>
      <c r="H41" s="33">
        <v>0</v>
      </c>
      <c r="I41" s="44">
        <v>0</v>
      </c>
      <c r="O41" s="31">
        <f t="shared" si="1"/>
        <v>0</v>
      </c>
    </row>
    <row r="42" spans="2:15" x14ac:dyDescent="0.25">
      <c r="B42" s="19" t="s">
        <v>32</v>
      </c>
      <c r="C42" s="33">
        <v>0</v>
      </c>
      <c r="D42" s="33">
        <v>0</v>
      </c>
      <c r="E42" s="33">
        <v>0</v>
      </c>
      <c r="F42" s="29">
        <v>0</v>
      </c>
      <c r="G42" s="33">
        <v>0</v>
      </c>
      <c r="H42" s="33">
        <v>0</v>
      </c>
      <c r="I42" s="44">
        <v>0</v>
      </c>
      <c r="O42" s="31">
        <f t="shared" si="1"/>
        <v>0</v>
      </c>
    </row>
    <row r="43" spans="2:15" x14ac:dyDescent="0.25">
      <c r="B43" s="19" t="s">
        <v>33</v>
      </c>
      <c r="C43" s="33">
        <v>0</v>
      </c>
      <c r="D43" s="33">
        <v>0</v>
      </c>
      <c r="E43" s="33">
        <v>0</v>
      </c>
      <c r="F43" s="29">
        <v>0</v>
      </c>
      <c r="G43" s="33">
        <v>0</v>
      </c>
      <c r="H43" s="33">
        <v>0</v>
      </c>
      <c r="I43" s="44">
        <v>0</v>
      </c>
      <c r="O43" s="31">
        <f t="shared" si="1"/>
        <v>0</v>
      </c>
    </row>
    <row r="44" spans="2:15" x14ac:dyDescent="0.25">
      <c r="B44" s="19" t="s">
        <v>34</v>
      </c>
      <c r="C44" s="33">
        <v>0</v>
      </c>
      <c r="D44" s="33">
        <v>0</v>
      </c>
      <c r="E44" s="33">
        <v>0</v>
      </c>
      <c r="F44" s="29">
        <v>0</v>
      </c>
      <c r="G44" s="33">
        <v>0</v>
      </c>
      <c r="H44" s="33">
        <v>0</v>
      </c>
      <c r="I44" s="44">
        <v>0</v>
      </c>
      <c r="O44" s="31">
        <f t="shared" si="1"/>
        <v>0</v>
      </c>
    </row>
    <row r="45" spans="2:15" x14ac:dyDescent="0.25">
      <c r="B45" s="19" t="s">
        <v>35</v>
      </c>
      <c r="C45" s="35">
        <f t="shared" ref="C45:H45" si="5">SUM(C46:C52)</f>
        <v>0</v>
      </c>
      <c r="D45" s="33">
        <f t="shared" si="5"/>
        <v>0</v>
      </c>
      <c r="E45" s="33">
        <f t="shared" si="5"/>
        <v>0</v>
      </c>
      <c r="F45" s="33">
        <f t="shared" si="5"/>
        <v>0</v>
      </c>
      <c r="G45" s="33">
        <f t="shared" si="5"/>
        <v>0</v>
      </c>
      <c r="H45" s="33">
        <f t="shared" si="5"/>
        <v>0</v>
      </c>
      <c r="I45" s="44">
        <v>0</v>
      </c>
      <c r="O45" s="31">
        <f t="shared" si="1"/>
        <v>0</v>
      </c>
    </row>
    <row r="46" spans="2:15" x14ac:dyDescent="0.25">
      <c r="B46" s="18" t="s">
        <v>36</v>
      </c>
      <c r="C46" s="42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O46" s="52">
        <f t="shared" si="1"/>
        <v>0</v>
      </c>
    </row>
    <row r="47" spans="2:15" x14ac:dyDescent="0.25">
      <c r="B47" s="19" t="s">
        <v>37</v>
      </c>
      <c r="C47" s="33">
        <v>0</v>
      </c>
      <c r="D47" s="33">
        <v>0</v>
      </c>
      <c r="E47" s="33">
        <v>0</v>
      </c>
      <c r="F47" s="29">
        <v>0</v>
      </c>
      <c r="G47" s="33">
        <v>0</v>
      </c>
      <c r="H47" s="33">
        <v>0</v>
      </c>
      <c r="I47" s="44">
        <v>0</v>
      </c>
      <c r="O47" s="31">
        <f t="shared" si="1"/>
        <v>0</v>
      </c>
    </row>
    <row r="48" spans="2:15" x14ac:dyDescent="0.25">
      <c r="B48" s="19" t="s">
        <v>38</v>
      </c>
      <c r="C48" s="33">
        <v>0</v>
      </c>
      <c r="D48" s="33">
        <v>0</v>
      </c>
      <c r="E48" s="33">
        <v>0</v>
      </c>
      <c r="F48" s="29">
        <v>0</v>
      </c>
      <c r="G48" s="33">
        <v>0</v>
      </c>
      <c r="H48" s="33">
        <v>0</v>
      </c>
      <c r="I48" s="44">
        <v>0</v>
      </c>
      <c r="O48" s="31">
        <f t="shared" si="1"/>
        <v>0</v>
      </c>
    </row>
    <row r="49" spans="2:15" x14ac:dyDescent="0.25">
      <c r="B49" s="19" t="s">
        <v>39</v>
      </c>
      <c r="C49" s="33">
        <v>0</v>
      </c>
      <c r="D49" s="33">
        <v>0</v>
      </c>
      <c r="E49" s="33">
        <v>0</v>
      </c>
      <c r="F49" s="29">
        <v>0</v>
      </c>
      <c r="G49" s="33">
        <v>0</v>
      </c>
      <c r="H49" s="33">
        <v>0</v>
      </c>
      <c r="I49" s="44">
        <v>0</v>
      </c>
      <c r="O49" s="31">
        <f t="shared" si="1"/>
        <v>0</v>
      </c>
    </row>
    <row r="50" spans="2:15" x14ac:dyDescent="0.25">
      <c r="B50" s="19" t="s">
        <v>40</v>
      </c>
      <c r="C50" s="33">
        <v>0</v>
      </c>
      <c r="D50" s="33">
        <v>0</v>
      </c>
      <c r="E50" s="33">
        <v>0</v>
      </c>
      <c r="F50" s="29">
        <v>0</v>
      </c>
      <c r="G50" s="33">
        <v>0</v>
      </c>
      <c r="H50" s="33">
        <v>0</v>
      </c>
      <c r="I50" s="44">
        <v>0</v>
      </c>
      <c r="O50" s="31">
        <f t="shared" si="1"/>
        <v>0</v>
      </c>
    </row>
    <row r="51" spans="2:15" x14ac:dyDescent="0.25">
      <c r="B51" s="19" t="s">
        <v>41</v>
      </c>
      <c r="C51" s="33">
        <v>0</v>
      </c>
      <c r="D51" s="33">
        <v>0</v>
      </c>
      <c r="E51" s="33">
        <v>0</v>
      </c>
      <c r="F51" s="29">
        <v>0</v>
      </c>
      <c r="G51" s="33">
        <v>0</v>
      </c>
      <c r="H51" s="33">
        <v>0</v>
      </c>
      <c r="I51" s="44">
        <v>0</v>
      </c>
      <c r="O51" s="31">
        <f t="shared" si="1"/>
        <v>0</v>
      </c>
    </row>
    <row r="52" spans="2:15" x14ac:dyDescent="0.25">
      <c r="B52" s="19" t="s">
        <v>42</v>
      </c>
      <c r="C52" s="33">
        <v>0</v>
      </c>
      <c r="D52" s="33">
        <v>0</v>
      </c>
      <c r="E52" s="33">
        <v>0</v>
      </c>
      <c r="F52" s="29">
        <v>0</v>
      </c>
      <c r="G52" s="33">
        <v>0</v>
      </c>
      <c r="H52" s="33">
        <v>0</v>
      </c>
      <c r="I52" s="44">
        <v>0</v>
      </c>
      <c r="O52" s="31">
        <f t="shared" si="1"/>
        <v>0</v>
      </c>
    </row>
    <row r="53" spans="2:15" x14ac:dyDescent="0.25">
      <c r="B53" s="18" t="s">
        <v>43</v>
      </c>
      <c r="C53" s="47">
        <f t="shared" ref="C53:I53" si="6">SUM(C54:C62)</f>
        <v>73901.960000000006</v>
      </c>
      <c r="D53" s="47">
        <f t="shared" si="6"/>
        <v>9174500</v>
      </c>
      <c r="E53" s="47">
        <f t="shared" si="6"/>
        <v>2190708.88</v>
      </c>
      <c r="F53" s="42">
        <f t="shared" si="6"/>
        <v>6211018.1400000006</v>
      </c>
      <c r="G53" s="47">
        <f t="shared" si="6"/>
        <v>626954.99</v>
      </c>
      <c r="H53" s="47">
        <f t="shared" si="6"/>
        <v>73298.990000000005</v>
      </c>
      <c r="I53" s="50">
        <f t="shared" si="6"/>
        <v>0</v>
      </c>
      <c r="O53" s="31">
        <f t="shared" si="1"/>
        <v>18350382.959999997</v>
      </c>
    </row>
    <row r="54" spans="2:15" x14ac:dyDescent="0.25">
      <c r="B54" s="19" t="s">
        <v>44</v>
      </c>
      <c r="C54" s="33">
        <v>53046.97</v>
      </c>
      <c r="D54" s="33">
        <v>0</v>
      </c>
      <c r="E54" s="33">
        <v>1316310</v>
      </c>
      <c r="F54" s="29">
        <v>3140393.26</v>
      </c>
      <c r="G54" s="33">
        <v>0</v>
      </c>
      <c r="H54" s="33">
        <v>62304</v>
      </c>
      <c r="I54" s="44">
        <v>0</v>
      </c>
      <c r="O54" s="33">
        <f t="shared" si="1"/>
        <v>4572054.2299999995</v>
      </c>
    </row>
    <row r="55" spans="2:15" x14ac:dyDescent="0.25">
      <c r="B55" s="19" t="s">
        <v>45</v>
      </c>
      <c r="C55" s="33">
        <v>0</v>
      </c>
      <c r="D55" s="33">
        <v>0</v>
      </c>
      <c r="E55" s="33">
        <v>810678.88</v>
      </c>
      <c r="F55" s="29">
        <v>0</v>
      </c>
      <c r="G55" s="33">
        <v>10994.99</v>
      </c>
      <c r="H55" s="33">
        <v>10994.99</v>
      </c>
      <c r="I55" s="44">
        <v>0</v>
      </c>
      <c r="O55" s="33">
        <f t="shared" si="1"/>
        <v>832668.86</v>
      </c>
    </row>
    <row r="56" spans="2:15" x14ac:dyDescent="0.25">
      <c r="B56" s="19" t="s">
        <v>46</v>
      </c>
      <c r="C56" s="33">
        <v>11910</v>
      </c>
      <c r="D56" s="33">
        <v>0</v>
      </c>
      <c r="E56" s="33">
        <v>0</v>
      </c>
      <c r="F56" s="29">
        <v>0</v>
      </c>
      <c r="G56" s="33">
        <v>0</v>
      </c>
      <c r="H56" s="33">
        <v>0</v>
      </c>
      <c r="I56" s="44">
        <v>0</v>
      </c>
      <c r="O56" s="33">
        <f t="shared" si="1"/>
        <v>11910</v>
      </c>
    </row>
    <row r="57" spans="2:15" x14ac:dyDescent="0.25">
      <c r="B57" s="19" t="s">
        <v>47</v>
      </c>
      <c r="C57" s="33">
        <v>0</v>
      </c>
      <c r="D57" s="33">
        <v>9174500</v>
      </c>
      <c r="E57" s="33">
        <v>0</v>
      </c>
      <c r="F57" s="29">
        <v>3030624.89</v>
      </c>
      <c r="G57" s="33">
        <v>0</v>
      </c>
      <c r="H57" s="33">
        <v>0</v>
      </c>
      <c r="I57" s="44">
        <v>0</v>
      </c>
      <c r="O57" s="33">
        <f t="shared" si="1"/>
        <v>12205124.890000001</v>
      </c>
    </row>
    <row r="58" spans="2:15" x14ac:dyDescent="0.25">
      <c r="B58" s="19" t="s">
        <v>48</v>
      </c>
      <c r="C58" s="33">
        <v>8944.99</v>
      </c>
      <c r="D58" s="33">
        <v>0</v>
      </c>
      <c r="E58" s="33">
        <v>0</v>
      </c>
      <c r="F58" s="29">
        <v>39999.99</v>
      </c>
      <c r="G58" s="33">
        <v>615960</v>
      </c>
      <c r="H58" s="33">
        <v>0</v>
      </c>
      <c r="I58" s="44">
        <v>0</v>
      </c>
      <c r="O58" s="33">
        <f t="shared" si="1"/>
        <v>664904.98</v>
      </c>
    </row>
    <row r="59" spans="2:15" x14ac:dyDescent="0.25">
      <c r="B59" s="19" t="s">
        <v>49</v>
      </c>
      <c r="C59" s="33">
        <v>0</v>
      </c>
      <c r="D59" s="33">
        <v>0</v>
      </c>
      <c r="E59" s="33">
        <v>0</v>
      </c>
      <c r="F59" s="29">
        <v>0</v>
      </c>
      <c r="G59" s="33">
        <v>0</v>
      </c>
      <c r="H59" s="33">
        <v>0</v>
      </c>
      <c r="I59" s="44">
        <v>0</v>
      </c>
      <c r="O59" s="33">
        <f t="shared" si="1"/>
        <v>0</v>
      </c>
    </row>
    <row r="60" spans="2:15" x14ac:dyDescent="0.25">
      <c r="B60" s="19" t="s">
        <v>50</v>
      </c>
      <c r="C60" s="33">
        <v>0</v>
      </c>
      <c r="D60" s="33">
        <v>0</v>
      </c>
      <c r="E60" s="33">
        <v>0</v>
      </c>
      <c r="F60" s="29">
        <v>0</v>
      </c>
      <c r="G60" s="33">
        <v>0</v>
      </c>
      <c r="H60" s="33">
        <v>0</v>
      </c>
      <c r="I60" s="44">
        <v>0</v>
      </c>
      <c r="O60" s="33">
        <f t="shared" si="1"/>
        <v>0</v>
      </c>
    </row>
    <row r="61" spans="2:15" x14ac:dyDescent="0.25">
      <c r="B61" s="19" t="s">
        <v>51</v>
      </c>
      <c r="C61" s="33">
        <v>0</v>
      </c>
      <c r="D61" s="33">
        <v>0</v>
      </c>
      <c r="E61" s="33">
        <v>63720</v>
      </c>
      <c r="F61" s="29">
        <v>0</v>
      </c>
      <c r="G61" s="33">
        <v>0</v>
      </c>
      <c r="H61" s="33">
        <v>0</v>
      </c>
      <c r="I61" s="44">
        <v>0</v>
      </c>
      <c r="O61" s="33">
        <f t="shared" si="1"/>
        <v>63720</v>
      </c>
    </row>
    <row r="62" spans="2:15" x14ac:dyDescent="0.25">
      <c r="B62" s="19" t="s">
        <v>52</v>
      </c>
      <c r="C62" s="33">
        <v>0</v>
      </c>
      <c r="D62" s="33">
        <v>0</v>
      </c>
      <c r="E62" s="33">
        <v>0</v>
      </c>
      <c r="F62" s="29">
        <v>0</v>
      </c>
      <c r="G62" s="33">
        <v>0</v>
      </c>
      <c r="H62" s="33">
        <v>0</v>
      </c>
      <c r="I62" s="44">
        <v>0</v>
      </c>
      <c r="O62" s="31">
        <f t="shared" si="1"/>
        <v>0</v>
      </c>
    </row>
    <row r="63" spans="2:15" x14ac:dyDescent="0.25">
      <c r="B63" s="18" t="s">
        <v>53</v>
      </c>
      <c r="C63" s="42">
        <f t="shared" ref="C63:D63" si="7">+C64+C65+C66+C67</f>
        <v>0</v>
      </c>
      <c r="D63" s="50">
        <f t="shared" si="7"/>
        <v>0</v>
      </c>
      <c r="E63" s="50">
        <f t="shared" ref="E63:I63" si="8">SUM(E64:E67)</f>
        <v>0</v>
      </c>
      <c r="F63" s="42">
        <f t="shared" si="8"/>
        <v>0</v>
      </c>
      <c r="G63" s="42">
        <f t="shared" si="8"/>
        <v>0</v>
      </c>
      <c r="H63" s="42">
        <f t="shared" si="8"/>
        <v>0</v>
      </c>
      <c r="I63" s="42">
        <f t="shared" si="8"/>
        <v>0</v>
      </c>
      <c r="O63" s="52">
        <f t="shared" si="1"/>
        <v>0</v>
      </c>
    </row>
    <row r="64" spans="2:15" x14ac:dyDescent="0.25">
      <c r="B64" s="19" t="s">
        <v>54</v>
      </c>
      <c r="C64" s="33">
        <v>0</v>
      </c>
      <c r="D64" s="33">
        <v>0</v>
      </c>
      <c r="E64" s="33">
        <v>0</v>
      </c>
      <c r="F64" s="29">
        <v>0</v>
      </c>
      <c r="G64" s="33">
        <v>0</v>
      </c>
      <c r="H64" s="33">
        <v>0</v>
      </c>
      <c r="I64" s="44">
        <v>0</v>
      </c>
      <c r="O64" s="31">
        <f t="shared" si="1"/>
        <v>0</v>
      </c>
    </row>
    <row r="65" spans="2:15" x14ac:dyDescent="0.25">
      <c r="B65" s="19" t="s">
        <v>55</v>
      </c>
      <c r="C65" s="33">
        <v>0</v>
      </c>
      <c r="D65" s="33">
        <v>0</v>
      </c>
      <c r="E65" s="33">
        <v>0</v>
      </c>
      <c r="F65" s="29">
        <v>0</v>
      </c>
      <c r="G65" s="33">
        <v>0</v>
      </c>
      <c r="H65" s="33">
        <v>0</v>
      </c>
      <c r="I65" s="44">
        <v>0</v>
      </c>
      <c r="O65" s="31">
        <f t="shared" si="1"/>
        <v>0</v>
      </c>
    </row>
    <row r="66" spans="2:15" x14ac:dyDescent="0.25">
      <c r="B66" s="19" t="s">
        <v>56</v>
      </c>
      <c r="C66" s="33">
        <v>0</v>
      </c>
      <c r="D66" s="33">
        <v>0</v>
      </c>
      <c r="E66" s="33">
        <v>0</v>
      </c>
      <c r="F66" s="29">
        <v>0</v>
      </c>
      <c r="G66" s="33">
        <v>0</v>
      </c>
      <c r="H66" s="33">
        <v>0</v>
      </c>
      <c r="I66" s="44">
        <v>0</v>
      </c>
      <c r="O66" s="31">
        <f t="shared" si="1"/>
        <v>0</v>
      </c>
    </row>
    <row r="67" spans="2:15" x14ac:dyDescent="0.25">
      <c r="B67" s="19" t="s">
        <v>57</v>
      </c>
      <c r="C67" s="33">
        <v>0</v>
      </c>
      <c r="D67" s="33">
        <v>0</v>
      </c>
      <c r="E67" s="33">
        <v>0</v>
      </c>
      <c r="F67" s="29">
        <v>0</v>
      </c>
      <c r="G67" s="33">
        <v>0</v>
      </c>
      <c r="H67" s="33">
        <v>0</v>
      </c>
      <c r="I67" s="44">
        <v>0</v>
      </c>
      <c r="O67" s="31">
        <f t="shared" si="1"/>
        <v>0</v>
      </c>
    </row>
    <row r="68" spans="2:15" x14ac:dyDescent="0.25">
      <c r="B68" s="18" t="s">
        <v>58</v>
      </c>
      <c r="C68" s="42">
        <f t="shared" ref="C68:I68" si="9">SUM(C69:C70)</f>
        <v>0</v>
      </c>
      <c r="D68" s="50">
        <f t="shared" si="9"/>
        <v>0</v>
      </c>
      <c r="E68" s="50">
        <f t="shared" si="9"/>
        <v>0</v>
      </c>
      <c r="F68" s="42">
        <f t="shared" si="9"/>
        <v>0</v>
      </c>
      <c r="G68" s="42">
        <f t="shared" si="9"/>
        <v>0</v>
      </c>
      <c r="H68" s="42">
        <f t="shared" si="9"/>
        <v>0</v>
      </c>
      <c r="I68" s="42">
        <f t="shared" si="9"/>
        <v>0</v>
      </c>
      <c r="O68" s="52">
        <f t="shared" si="1"/>
        <v>0</v>
      </c>
    </row>
    <row r="69" spans="2:15" x14ac:dyDescent="0.25">
      <c r="B69" s="19" t="s">
        <v>59</v>
      </c>
      <c r="C69" s="33">
        <v>0</v>
      </c>
      <c r="D69" s="33">
        <v>0</v>
      </c>
      <c r="E69" s="33">
        <v>0</v>
      </c>
      <c r="F69" s="29">
        <v>0</v>
      </c>
      <c r="G69" s="33">
        <v>0</v>
      </c>
      <c r="H69" s="33">
        <v>0</v>
      </c>
      <c r="I69" s="44">
        <v>0</v>
      </c>
      <c r="O69" s="31">
        <f t="shared" si="1"/>
        <v>0</v>
      </c>
    </row>
    <row r="70" spans="2:15" x14ac:dyDescent="0.25">
      <c r="B70" s="19" t="s">
        <v>60</v>
      </c>
      <c r="C70" s="33">
        <v>0</v>
      </c>
      <c r="D70" s="33">
        <v>0</v>
      </c>
      <c r="E70" s="33">
        <v>0</v>
      </c>
      <c r="F70" s="29">
        <v>0</v>
      </c>
      <c r="G70" s="33">
        <v>0</v>
      </c>
      <c r="H70" s="33">
        <v>0</v>
      </c>
      <c r="I70" s="44">
        <v>0</v>
      </c>
      <c r="O70" s="31">
        <f t="shared" si="1"/>
        <v>0</v>
      </c>
    </row>
    <row r="71" spans="2:15" x14ac:dyDescent="0.25">
      <c r="B71" s="18" t="s">
        <v>61</v>
      </c>
      <c r="C71" s="42">
        <f t="shared" ref="C71:I71" si="10">+C72+C73+C74</f>
        <v>0</v>
      </c>
      <c r="D71" s="42">
        <f t="shared" si="10"/>
        <v>0</v>
      </c>
      <c r="E71" s="42">
        <f t="shared" si="10"/>
        <v>0</v>
      </c>
      <c r="F71" s="42">
        <f t="shared" si="10"/>
        <v>0</v>
      </c>
      <c r="G71" s="42">
        <f t="shared" si="10"/>
        <v>0</v>
      </c>
      <c r="H71" s="42">
        <f t="shared" si="10"/>
        <v>0</v>
      </c>
      <c r="I71" s="42">
        <f t="shared" si="10"/>
        <v>0</v>
      </c>
      <c r="O71" s="52">
        <f t="shared" si="1"/>
        <v>0</v>
      </c>
    </row>
    <row r="72" spans="2:15" x14ac:dyDescent="0.25">
      <c r="B72" s="19" t="s">
        <v>62</v>
      </c>
      <c r="C72" s="33">
        <v>0</v>
      </c>
      <c r="D72" s="33">
        <v>0</v>
      </c>
      <c r="E72" s="33">
        <v>0</v>
      </c>
      <c r="F72" s="29">
        <v>0</v>
      </c>
      <c r="G72" s="33">
        <v>0</v>
      </c>
      <c r="H72" s="33">
        <v>0</v>
      </c>
      <c r="I72" s="44">
        <v>0</v>
      </c>
      <c r="O72" s="31">
        <f t="shared" si="1"/>
        <v>0</v>
      </c>
    </row>
    <row r="73" spans="2:15" x14ac:dyDescent="0.25">
      <c r="B73" s="19" t="s">
        <v>63</v>
      </c>
      <c r="C73" s="33">
        <v>0</v>
      </c>
      <c r="D73" s="33">
        <v>0</v>
      </c>
      <c r="E73" s="33">
        <v>0</v>
      </c>
      <c r="F73" s="29">
        <v>0</v>
      </c>
      <c r="G73" s="33">
        <v>0</v>
      </c>
      <c r="H73" s="33">
        <v>0</v>
      </c>
      <c r="I73" s="44">
        <v>0</v>
      </c>
      <c r="O73" s="31">
        <f t="shared" si="1"/>
        <v>0</v>
      </c>
    </row>
    <row r="74" spans="2:15" x14ac:dyDescent="0.25">
      <c r="B74" s="19" t="s">
        <v>64</v>
      </c>
      <c r="C74" s="33">
        <v>0</v>
      </c>
      <c r="D74" s="33">
        <v>0</v>
      </c>
      <c r="E74" s="33">
        <v>0</v>
      </c>
      <c r="F74" s="29">
        <v>0</v>
      </c>
      <c r="G74" s="33">
        <v>0</v>
      </c>
      <c r="H74" s="33">
        <v>0</v>
      </c>
      <c r="I74" s="44">
        <v>0</v>
      </c>
      <c r="O74" s="31">
        <f t="shared" si="1"/>
        <v>0</v>
      </c>
    </row>
    <row r="75" spans="2:15" x14ac:dyDescent="0.25">
      <c r="B75" s="17" t="s">
        <v>67</v>
      </c>
      <c r="C75" s="30"/>
      <c r="D75" s="30"/>
      <c r="E75" s="49"/>
      <c r="F75" s="49"/>
      <c r="G75" s="30"/>
      <c r="H75" s="30"/>
      <c r="I75" s="1"/>
      <c r="J75" s="1"/>
      <c r="K75" s="1"/>
      <c r="L75" s="1"/>
      <c r="M75" s="1"/>
      <c r="N75" s="1"/>
      <c r="O75" s="30"/>
    </row>
    <row r="76" spans="2:15" x14ac:dyDescent="0.25">
      <c r="B76" s="18" t="s">
        <v>68</v>
      </c>
      <c r="C76" s="31">
        <f t="shared" ref="C76:I76" si="11">+C77+C78</f>
        <v>28096915.870000001</v>
      </c>
      <c r="D76" s="31">
        <f t="shared" si="11"/>
        <v>18665377.210000001</v>
      </c>
      <c r="E76" s="31">
        <f t="shared" si="11"/>
        <v>0</v>
      </c>
      <c r="F76" s="31">
        <f t="shared" si="11"/>
        <v>0</v>
      </c>
      <c r="G76" s="31">
        <f t="shared" si="11"/>
        <v>123020795.44</v>
      </c>
      <c r="H76" s="31">
        <f t="shared" si="11"/>
        <v>33770923.640000001</v>
      </c>
      <c r="I76" s="31">
        <f t="shared" si="11"/>
        <v>36478322.479999997</v>
      </c>
      <c r="O76" s="31">
        <f t="shared" ref="O76:O83" si="12">+C76+D76+E76+F76+G76+H76+I76+J76+K76+L76+M76+N76</f>
        <v>240032334.63999996</v>
      </c>
    </row>
    <row r="77" spans="2:15" x14ac:dyDescent="0.25">
      <c r="B77" s="19" t="s">
        <v>69</v>
      </c>
      <c r="C77" s="48">
        <v>28096915.870000001</v>
      </c>
      <c r="D77" s="48">
        <v>18665377.210000001</v>
      </c>
      <c r="E77" s="48">
        <v>0</v>
      </c>
      <c r="F77" s="48">
        <v>0</v>
      </c>
      <c r="G77" s="48">
        <v>123020795.44</v>
      </c>
      <c r="H77" s="48">
        <v>33770923.640000001</v>
      </c>
      <c r="I77" s="48">
        <v>36478322.479999997</v>
      </c>
      <c r="O77" s="46">
        <f t="shared" si="12"/>
        <v>240032334.63999996</v>
      </c>
    </row>
    <row r="78" spans="2:15" x14ac:dyDescent="0.25">
      <c r="B78" s="19" t="s">
        <v>70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O78" s="31">
        <f t="shared" si="12"/>
        <v>0</v>
      </c>
    </row>
    <row r="79" spans="2:15" x14ac:dyDescent="0.25">
      <c r="B79" s="18" t="s">
        <v>71</v>
      </c>
      <c r="C79" s="42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O79" s="52">
        <f t="shared" si="12"/>
        <v>0</v>
      </c>
    </row>
    <row r="80" spans="2:15" x14ac:dyDescent="0.25">
      <c r="B80" s="19" t="s">
        <v>72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O80" s="31">
        <f t="shared" si="12"/>
        <v>0</v>
      </c>
    </row>
    <row r="81" spans="2:15" x14ac:dyDescent="0.25">
      <c r="B81" s="19" t="s">
        <v>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O81" s="31">
        <f t="shared" si="12"/>
        <v>0</v>
      </c>
    </row>
    <row r="82" spans="2:15" x14ac:dyDescent="0.25">
      <c r="B82" s="18" t="s">
        <v>74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O82" s="31">
        <f t="shared" si="12"/>
        <v>0</v>
      </c>
    </row>
    <row r="83" spans="2:15" x14ac:dyDescent="0.25">
      <c r="B83" s="19" t="s">
        <v>75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O83" s="31">
        <f t="shared" si="12"/>
        <v>0</v>
      </c>
    </row>
    <row r="84" spans="2:15" x14ac:dyDescent="0.25">
      <c r="B84" s="20" t="s">
        <v>65</v>
      </c>
      <c r="C84" s="37">
        <f>+C11+C17+C27+C37+C53+C63+C76</f>
        <v>77298460.780000001</v>
      </c>
      <c r="D84" s="37">
        <f t="shared" ref="D84:O84" si="13">+D11+D17+D27+D37+D53+D63+D76</f>
        <v>97924079.310000002</v>
      </c>
      <c r="E84" s="37">
        <f t="shared" si="13"/>
        <v>102577158.86999999</v>
      </c>
      <c r="F84" s="37">
        <f t="shared" si="13"/>
        <v>85689058.409999996</v>
      </c>
      <c r="G84" s="37">
        <f t="shared" si="13"/>
        <v>190620522.13</v>
      </c>
      <c r="H84" s="37">
        <f t="shared" si="13"/>
        <v>114796896.97</v>
      </c>
      <c r="I84" s="37">
        <f t="shared" si="13"/>
        <v>99601476.680000007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768507653.14999998</v>
      </c>
    </row>
    <row r="88" spans="2:15" ht="15.75" x14ac:dyDescent="0.25">
      <c r="B88" s="55" t="s">
        <v>101</v>
      </c>
      <c r="C88" s="29"/>
      <c r="D88" s="29"/>
      <c r="E88" s="29"/>
    </row>
    <row r="89" spans="2:15" ht="15.75" x14ac:dyDescent="0.25">
      <c r="B89" s="55" t="s">
        <v>102</v>
      </c>
      <c r="C89" s="29"/>
      <c r="D89" s="29"/>
      <c r="E89" s="29"/>
    </row>
    <row r="90" spans="2:15" ht="15.75" x14ac:dyDescent="0.25">
      <c r="B90" s="55" t="s">
        <v>103</v>
      </c>
      <c r="C90" s="29"/>
      <c r="D90" s="29"/>
      <c r="E90" s="29"/>
    </row>
    <row r="91" spans="2:15" ht="15.75" x14ac:dyDescent="0.25">
      <c r="B91" s="56"/>
      <c r="C91" s="54"/>
      <c r="D91" s="54"/>
      <c r="E91" s="54"/>
    </row>
    <row r="92" spans="2:15" ht="15.75" x14ac:dyDescent="0.25">
      <c r="B92" s="57" t="s">
        <v>105</v>
      </c>
      <c r="C92" s="29"/>
      <c r="D92" s="29"/>
      <c r="E92" s="29"/>
    </row>
    <row r="93" spans="2:15" ht="15.75" x14ac:dyDescent="0.25">
      <c r="B93" s="58" t="s">
        <v>104</v>
      </c>
      <c r="C93" s="29"/>
      <c r="D93" s="29"/>
      <c r="E93" s="29"/>
      <c r="G93" s="53"/>
    </row>
    <row r="94" spans="2:15" ht="15.75" x14ac:dyDescent="0.25">
      <c r="B94" s="59"/>
    </row>
  </sheetData>
  <mergeCells count="5">
    <mergeCell ref="B4:O4"/>
    <mergeCell ref="B5:O5"/>
    <mergeCell ref="B6:O6"/>
    <mergeCell ref="B7:O7"/>
    <mergeCell ref="B3:O3"/>
  </mergeCells>
  <printOptions horizontalCentered="1"/>
  <pageMargins left="0.43307086614173229" right="3.937007874015748E-2" top="0.47244094488188981" bottom="0.15748031496062992" header="0.31496062992125984" footer="0.31496062992125984"/>
  <pageSetup paperSize="5" scale="50" orientation="landscape" r:id="rId1"/>
  <ignoredErrors>
    <ignoredError sqref="I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2021-08-09T17:06:23Z</cp:lastPrinted>
  <dcterms:created xsi:type="dcterms:W3CDTF">2021-07-29T18:58:50Z</dcterms:created>
  <dcterms:modified xsi:type="dcterms:W3CDTF">2021-10-11T18:01:55Z</dcterms:modified>
</cp:coreProperties>
</file>