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452"/>
  </bookViews>
  <sheets>
    <sheet name="RESUMEN" sheetId="7" r:id="rId1"/>
    <sheet name="ABRIL" sheetId="8" r:id="rId2"/>
    <sheet name="INGRESOS " sheetId="9" r:id="rId3"/>
  </sheets>
  <calcPr calcId="144525"/>
</workbook>
</file>

<file path=xl/calcChain.xml><?xml version="1.0" encoding="utf-8"?>
<calcChain xmlns="http://schemas.openxmlformats.org/spreadsheetml/2006/main">
  <c r="K13" i="9" l="1"/>
  <c r="L12" i="9" s="1"/>
  <c r="L18" i="9" s="1"/>
  <c r="L173" i="8" l="1"/>
  <c r="M172" i="8"/>
  <c r="N172" i="8" s="1"/>
  <c r="N171" i="8"/>
  <c r="M171" i="8"/>
  <c r="M170" i="8"/>
  <c r="N170" i="8" s="1"/>
  <c r="M169" i="8"/>
  <c r="N169" i="8" s="1"/>
  <c r="P168" i="8"/>
  <c r="M168" i="8"/>
  <c r="N168" i="8" s="1"/>
  <c r="M167" i="8"/>
  <c r="N167" i="8" s="1"/>
  <c r="M166" i="8"/>
  <c r="N166" i="8" s="1"/>
  <c r="M165" i="8"/>
  <c r="N165" i="8" s="1"/>
  <c r="M164" i="8"/>
  <c r="N164" i="8" s="1"/>
  <c r="M163" i="8"/>
  <c r="N163" i="8" s="1"/>
  <c r="M162" i="8"/>
  <c r="N162" i="8" s="1"/>
  <c r="M161" i="8"/>
  <c r="N161" i="8" s="1"/>
  <c r="M160" i="8"/>
  <c r="N160" i="8" s="1"/>
  <c r="M159" i="8"/>
  <c r="N159" i="8" s="1"/>
  <c r="Q158" i="8"/>
  <c r="M158" i="8" s="1"/>
  <c r="N158" i="8" s="1"/>
  <c r="Q157" i="8"/>
  <c r="M157" i="8"/>
  <c r="N157" i="8" s="1"/>
  <c r="Q156" i="8"/>
  <c r="M156" i="8"/>
  <c r="N156" i="8" s="1"/>
  <c r="M155" i="8"/>
  <c r="N155" i="8" s="1"/>
  <c r="M154" i="8"/>
  <c r="N154" i="8" s="1"/>
  <c r="N153" i="8"/>
  <c r="M153" i="8"/>
  <c r="M152" i="8"/>
  <c r="N152" i="8" s="1"/>
  <c r="M151" i="8"/>
  <c r="N151" i="8" s="1"/>
  <c r="M150" i="8"/>
  <c r="N150" i="8" s="1"/>
  <c r="N149" i="8"/>
  <c r="M149" i="8"/>
  <c r="M148" i="8"/>
  <c r="N148" i="8" s="1"/>
  <c r="M147" i="8"/>
  <c r="N147" i="8" s="1"/>
  <c r="M146" i="8"/>
  <c r="N146" i="8" s="1"/>
  <c r="N145" i="8"/>
  <c r="M145" i="8"/>
  <c r="Q144" i="8"/>
  <c r="M144" i="8" s="1"/>
  <c r="N144" i="8" s="1"/>
  <c r="Q143" i="8"/>
  <c r="M143" i="8" s="1"/>
  <c r="N143" i="8" s="1"/>
  <c r="N142" i="8"/>
  <c r="M142" i="8"/>
  <c r="M141" i="8"/>
  <c r="N141" i="8" s="1"/>
  <c r="M140" i="8"/>
  <c r="N140" i="8" s="1"/>
  <c r="M139" i="8"/>
  <c r="N139" i="8" s="1"/>
  <c r="N138" i="8"/>
  <c r="M138" i="8"/>
  <c r="M137" i="8"/>
  <c r="N137" i="8" s="1"/>
  <c r="R136" i="8"/>
  <c r="M136" i="8" s="1"/>
  <c r="N136" i="8" s="1"/>
  <c r="M135" i="8"/>
  <c r="N135" i="8" s="1"/>
  <c r="M134" i="8"/>
  <c r="N134" i="8" s="1"/>
  <c r="M133" i="8"/>
  <c r="N133" i="8" s="1"/>
  <c r="M132" i="8"/>
  <c r="N132" i="8" s="1"/>
  <c r="M131" i="8"/>
  <c r="N131" i="8" s="1"/>
  <c r="M130" i="8"/>
  <c r="N130" i="8" s="1"/>
  <c r="M129" i="8"/>
  <c r="N129" i="8" s="1"/>
  <c r="M128" i="8"/>
  <c r="N128" i="8" s="1"/>
  <c r="M127" i="8"/>
  <c r="N127" i="8" s="1"/>
  <c r="M126" i="8"/>
  <c r="N126" i="8" s="1"/>
  <c r="M125" i="8"/>
  <c r="N125" i="8" s="1"/>
  <c r="M124" i="8"/>
  <c r="N124" i="8" s="1"/>
  <c r="M123" i="8"/>
  <c r="N123" i="8" s="1"/>
  <c r="M122" i="8"/>
  <c r="N122" i="8" s="1"/>
  <c r="M121" i="8"/>
  <c r="N121" i="8" s="1"/>
  <c r="M120" i="8"/>
  <c r="N120" i="8" s="1"/>
  <c r="M119" i="8"/>
  <c r="N119" i="8" s="1"/>
  <c r="M118" i="8"/>
  <c r="N118" i="8" s="1"/>
  <c r="M117" i="8"/>
  <c r="N117" i="8" s="1"/>
  <c r="M116" i="8"/>
  <c r="N116" i="8" s="1"/>
  <c r="M115" i="8"/>
  <c r="N115" i="8" s="1"/>
  <c r="M114" i="8"/>
  <c r="N114" i="8" s="1"/>
  <c r="M113" i="8"/>
  <c r="N113" i="8" s="1"/>
  <c r="M112" i="8"/>
  <c r="N112" i="8" s="1"/>
  <c r="M111" i="8"/>
  <c r="N111" i="8" s="1"/>
  <c r="M110" i="8"/>
  <c r="N110" i="8" s="1"/>
  <c r="R109" i="8"/>
  <c r="M109" i="8" s="1"/>
  <c r="N109" i="8" s="1"/>
  <c r="M108" i="8"/>
  <c r="N108" i="8" s="1"/>
  <c r="N107" i="8"/>
  <c r="M107" i="8"/>
  <c r="M106" i="8"/>
  <c r="N106" i="8" s="1"/>
  <c r="M105" i="8"/>
  <c r="N105" i="8" s="1"/>
  <c r="M104" i="8"/>
  <c r="N104" i="8" s="1"/>
  <c r="N103" i="8"/>
  <c r="M103" i="8"/>
  <c r="M102" i="8"/>
  <c r="N102" i="8" s="1"/>
  <c r="M101" i="8"/>
  <c r="N101" i="8" s="1"/>
  <c r="M100" i="8"/>
  <c r="N100" i="8" s="1"/>
  <c r="N99" i="8"/>
  <c r="M99" i="8"/>
  <c r="M98" i="8"/>
  <c r="N98" i="8" s="1"/>
  <c r="M97" i="8"/>
  <c r="N97" i="8" s="1"/>
  <c r="M96" i="8"/>
  <c r="N96" i="8" s="1"/>
  <c r="N95" i="8"/>
  <c r="M95" i="8"/>
  <c r="M94" i="8"/>
  <c r="N94" i="8" s="1"/>
  <c r="M93" i="8"/>
  <c r="N93" i="8" s="1"/>
  <c r="M92" i="8"/>
  <c r="N92" i="8" s="1"/>
  <c r="N91" i="8"/>
  <c r="M91" i="8"/>
  <c r="M90" i="8"/>
  <c r="N90" i="8" s="1"/>
  <c r="M89" i="8"/>
  <c r="N89" i="8" s="1"/>
  <c r="M88" i="8"/>
  <c r="N88" i="8" s="1"/>
  <c r="N87" i="8"/>
  <c r="M87" i="8"/>
  <c r="M86" i="8"/>
  <c r="N86" i="8" s="1"/>
  <c r="M85" i="8"/>
  <c r="N85" i="8" s="1"/>
  <c r="M84" i="8"/>
  <c r="N84" i="8" s="1"/>
  <c r="N83" i="8"/>
  <c r="M83" i="8"/>
  <c r="M82" i="8"/>
  <c r="N82" i="8" s="1"/>
  <c r="M81" i="8"/>
  <c r="N81" i="8" s="1"/>
  <c r="M80" i="8"/>
  <c r="N80" i="8" s="1"/>
  <c r="N79" i="8"/>
  <c r="M79" i="8"/>
  <c r="O78" i="8"/>
  <c r="O173" i="8" s="1"/>
  <c r="M77" i="8"/>
  <c r="N77" i="8" s="1"/>
  <c r="M76" i="8"/>
  <c r="N76" i="8" s="1"/>
  <c r="M75" i="8"/>
  <c r="N75" i="8" s="1"/>
  <c r="M74" i="8"/>
  <c r="N74" i="8" s="1"/>
  <c r="M73" i="8"/>
  <c r="N73" i="8" s="1"/>
  <c r="M72" i="8"/>
  <c r="N72" i="8" s="1"/>
  <c r="M71" i="8"/>
  <c r="N71" i="8" s="1"/>
  <c r="M70" i="8"/>
  <c r="N70" i="8" s="1"/>
  <c r="M69" i="8"/>
  <c r="N69" i="8" s="1"/>
  <c r="M68" i="8"/>
  <c r="N68" i="8" s="1"/>
  <c r="M67" i="8"/>
  <c r="N67" i="8" s="1"/>
  <c r="M66" i="8"/>
  <c r="N66" i="8" s="1"/>
  <c r="M65" i="8"/>
  <c r="N65" i="8" s="1"/>
  <c r="M64" i="8"/>
  <c r="N64" i="8" s="1"/>
  <c r="M63" i="8"/>
  <c r="N63" i="8" s="1"/>
  <c r="M62" i="8"/>
  <c r="N62" i="8" s="1"/>
  <c r="M61" i="8"/>
  <c r="N61" i="8" s="1"/>
  <c r="P60" i="8"/>
  <c r="M60" i="8" s="1"/>
  <c r="N60" i="8" s="1"/>
  <c r="P59" i="8"/>
  <c r="P173" i="8" s="1"/>
  <c r="M58" i="8"/>
  <c r="N58" i="8" s="1"/>
  <c r="M57" i="8"/>
  <c r="N57" i="8" s="1"/>
  <c r="M56" i="8"/>
  <c r="N56" i="8" s="1"/>
  <c r="M55" i="8"/>
  <c r="N55" i="8" s="1"/>
  <c r="M54" i="8"/>
  <c r="N54" i="8" s="1"/>
  <c r="M53" i="8"/>
  <c r="N53" i="8" s="1"/>
  <c r="M52" i="8"/>
  <c r="N52" i="8" s="1"/>
  <c r="M51" i="8"/>
  <c r="N51" i="8" s="1"/>
  <c r="M50" i="8"/>
  <c r="N50" i="8" s="1"/>
  <c r="M49" i="8"/>
  <c r="N49" i="8" s="1"/>
  <c r="M48" i="8"/>
  <c r="N48" i="8" s="1"/>
  <c r="M47" i="8"/>
  <c r="N47" i="8" s="1"/>
  <c r="M46" i="8"/>
  <c r="N46" i="8" s="1"/>
  <c r="M45" i="8"/>
  <c r="N45" i="8" s="1"/>
  <c r="M44" i="8"/>
  <c r="N44" i="8" s="1"/>
  <c r="M43" i="8"/>
  <c r="N43" i="8" s="1"/>
  <c r="M42" i="8"/>
  <c r="N42" i="8" s="1"/>
  <c r="M41" i="8"/>
  <c r="N41" i="8" s="1"/>
  <c r="M40" i="8"/>
  <c r="N40" i="8" s="1"/>
  <c r="M39" i="8"/>
  <c r="N39" i="8" s="1"/>
  <c r="M38" i="8"/>
  <c r="N38" i="8" s="1"/>
  <c r="M37" i="8"/>
  <c r="N37" i="8" s="1"/>
  <c r="M36" i="8"/>
  <c r="N36" i="8" s="1"/>
  <c r="M35" i="8"/>
  <c r="N35" i="8" s="1"/>
  <c r="M34" i="8"/>
  <c r="N34" i="8" s="1"/>
  <c r="M33" i="8"/>
  <c r="N33" i="8" s="1"/>
  <c r="M32" i="8"/>
  <c r="N32" i="8" s="1"/>
  <c r="M31" i="8"/>
  <c r="N31" i="8" s="1"/>
  <c r="M30" i="8"/>
  <c r="N30" i="8" s="1"/>
  <c r="M29" i="8"/>
  <c r="N29" i="8" s="1"/>
  <c r="M28" i="8"/>
  <c r="N28" i="8" s="1"/>
  <c r="M27" i="8"/>
  <c r="N27" i="8" s="1"/>
  <c r="M26" i="8"/>
  <c r="N26" i="8" s="1"/>
  <c r="M25" i="8"/>
  <c r="N25" i="8" s="1"/>
  <c r="M24" i="8"/>
  <c r="N24" i="8" s="1"/>
  <c r="Q23" i="8"/>
  <c r="M23" i="8" s="1"/>
  <c r="N23" i="8" s="1"/>
  <c r="Q22" i="8"/>
  <c r="M22" i="8" s="1"/>
  <c r="N22" i="8" s="1"/>
  <c r="Q21" i="8"/>
  <c r="Q173" i="8" s="1"/>
  <c r="N20" i="8"/>
  <c r="M20" i="8"/>
  <c r="M19" i="8"/>
  <c r="N19" i="8" s="1"/>
  <c r="M18" i="8"/>
  <c r="N18" i="8" s="1"/>
  <c r="M17" i="8"/>
  <c r="N17" i="8" s="1"/>
  <c r="N16" i="8"/>
  <c r="M16" i="8"/>
  <c r="M15" i="8"/>
  <c r="N15" i="8" s="1"/>
  <c r="M14" i="8"/>
  <c r="N14" i="8" s="1"/>
  <c r="M13" i="8"/>
  <c r="N13" i="8" s="1"/>
  <c r="N12" i="8"/>
  <c r="M12" i="8"/>
  <c r="M11" i="8"/>
  <c r="N11" i="8" s="1"/>
  <c r="M10" i="8"/>
  <c r="N10" i="8" s="1"/>
  <c r="R9" i="8"/>
  <c r="M9" i="8"/>
  <c r="N9" i="8" s="1"/>
  <c r="H20" i="7"/>
  <c r="M21" i="8" l="1"/>
  <c r="N21" i="8" s="1"/>
  <c r="N173" i="8" s="1"/>
  <c r="M59" i="8"/>
  <c r="N59" i="8" s="1"/>
  <c r="M78" i="8"/>
  <c r="N78" i="8" s="1"/>
  <c r="R173" i="8"/>
  <c r="M173" i="8" l="1"/>
</calcChain>
</file>

<file path=xl/sharedStrings.xml><?xml version="1.0" encoding="utf-8"?>
<sst xmlns="http://schemas.openxmlformats.org/spreadsheetml/2006/main" count="1008" uniqueCount="199">
  <si>
    <t>FONDO</t>
  </si>
  <si>
    <t>FUENTE</t>
  </si>
  <si>
    <t>Total Devengado</t>
  </si>
  <si>
    <t>Disponibilidad</t>
  </si>
  <si>
    <t xml:space="preserve"> </t>
  </si>
  <si>
    <t xml:space="preserve">RESUMEN GENERAL PRESUPUESTADO Y EJECUTADO </t>
  </si>
  <si>
    <t>DETALLE</t>
  </si>
  <si>
    <t>MONTO RD$</t>
  </si>
  <si>
    <t>Disponible para el período</t>
  </si>
  <si>
    <t>Depto. de Presupuesto</t>
  </si>
  <si>
    <t>Informe Mensual de Ingresos</t>
  </si>
  <si>
    <t>CODIGO REFERENCIA</t>
  </si>
  <si>
    <t xml:space="preserve">  DENOMINACIÓN</t>
  </si>
  <si>
    <t>ORG</t>
  </si>
  <si>
    <t>INGRESO</t>
  </si>
  <si>
    <t>1</t>
  </si>
  <si>
    <t>01</t>
  </si>
  <si>
    <t>Transferencias/ Aportaciones Corrientes Recibidas del Gobierno Central</t>
  </si>
  <si>
    <t>0100</t>
  </si>
  <si>
    <t>100</t>
  </si>
  <si>
    <t>05</t>
  </si>
  <si>
    <t>30</t>
  </si>
  <si>
    <t>9999</t>
  </si>
  <si>
    <t>102</t>
  </si>
  <si>
    <t>Leidsa</t>
  </si>
  <si>
    <t xml:space="preserve">Loto Real </t>
  </si>
  <si>
    <t>Loteka</t>
  </si>
  <si>
    <t>Otros Ingresos</t>
  </si>
  <si>
    <t xml:space="preserve">           TOTAL   INGRESOS  DEL  MES  RD$</t>
  </si>
  <si>
    <t>Resumen Ejecucion Presupuestaria</t>
  </si>
  <si>
    <t>PRESUPUESTO ESTIMADO PARA EL AÑO 2018 - (VALOR EN RD$)</t>
  </si>
  <si>
    <t>CODIGO REF.</t>
  </si>
  <si>
    <t>DENOMINACION DE LA CUENTA</t>
  </si>
  <si>
    <t xml:space="preserve">  ORGANISMO</t>
  </si>
  <si>
    <t>FUNCION</t>
  </si>
  <si>
    <t>2</t>
  </si>
  <si>
    <t>Remuneraciones al Personal Fijo</t>
  </si>
  <si>
    <t>4.5.10</t>
  </si>
  <si>
    <t>02</t>
  </si>
  <si>
    <t>Sueldos Personal Nominal</t>
  </si>
  <si>
    <t>Sueldos al Personal Fijo en Tramite de Pensiones</t>
  </si>
  <si>
    <t>Sueldo Anual  No. 13</t>
  </si>
  <si>
    <t>03</t>
  </si>
  <si>
    <t>Prestaciones Laboral Por Desvinculacion</t>
  </si>
  <si>
    <t>04</t>
  </si>
  <si>
    <t>Proporcion de Vacaciones No Disfrutadas</t>
  </si>
  <si>
    <t>Pago de Horas Extraordinarias, Horas extraordinarias de Fin de Año</t>
  </si>
  <si>
    <t>Compensacion Servicios de Seguridad</t>
  </si>
  <si>
    <t>Dietas En el Pais</t>
  </si>
  <si>
    <t>Dietas En Exterior</t>
  </si>
  <si>
    <t>Bonificaciones</t>
  </si>
  <si>
    <t>Otras Gratificaciones</t>
  </si>
  <si>
    <t>Contribuciones al Seguro de Salud (Ley 87-01 SFS)</t>
  </si>
  <si>
    <t>Contribuciones al Seguro de Pensiones (Ley 87-01 SFS)</t>
  </si>
  <si>
    <t>Contribuciones al Seguro de Riesgos Laborales 8lEY 87-01)</t>
  </si>
  <si>
    <t>Servicios Telefonicos de Larga Distancia</t>
  </si>
  <si>
    <t>Telefono Local</t>
  </si>
  <si>
    <t>Telefax y Correo</t>
  </si>
  <si>
    <t>Servicio de Internet y Television por Cable</t>
  </si>
  <si>
    <t>Energia Electrica</t>
  </si>
  <si>
    <t>Agua</t>
  </si>
  <si>
    <t>Recoleccion de Residuos Solidos</t>
  </si>
  <si>
    <t>Publicidad y Propaganda</t>
  </si>
  <si>
    <t>Impresión y Encuadernacion</t>
  </si>
  <si>
    <t>Viaticos Dentro del Pais</t>
  </si>
  <si>
    <t>Viaticos Fuera del Pais</t>
  </si>
  <si>
    <t>Pasajes</t>
  </si>
  <si>
    <t>Fletes</t>
  </si>
  <si>
    <t>Peajes</t>
  </si>
  <si>
    <t>Alquilres de Equipos de Transporte, Traccion y Elevacion</t>
  </si>
  <si>
    <t>Otros Alquileres</t>
  </si>
  <si>
    <t>Seguros de Bienes Muebles</t>
  </si>
  <si>
    <t>Seguros de Personas</t>
  </si>
  <si>
    <t>Obras Menores En Edificaciones</t>
  </si>
  <si>
    <t>06</t>
  </si>
  <si>
    <t>Instalaciones Electricas</t>
  </si>
  <si>
    <t>07</t>
  </si>
  <si>
    <t>Servicios de Pintura y Derivados Con Fin de hgiene y Embellec.</t>
  </si>
  <si>
    <t>Mantenimiento y Reparacion de Muebles Equipos de Oficina</t>
  </si>
  <si>
    <t>Mantenimiento y Reparacion de Equipo Para Computacion</t>
  </si>
  <si>
    <t>Mantenim. Y Reparac. De Equipos de Transp. Traccion y Elevac.</t>
  </si>
  <si>
    <t>Instalaciones Temporales</t>
  </si>
  <si>
    <t>Gastos Judiciales</t>
  </si>
  <si>
    <t>Comisiones y Gastos Bancarios</t>
  </si>
  <si>
    <t>Servicios Funerarios y Gastos Conexos</t>
  </si>
  <si>
    <t xml:space="preserve">Fumigacion </t>
  </si>
  <si>
    <t>Limpieza e Higiene</t>
  </si>
  <si>
    <t>Eventos Generales</t>
  </si>
  <si>
    <t>Actuaciones Artiticas</t>
  </si>
  <si>
    <t>Estudios de Ingenieria, Arquitectura, Investigaciones y Analisis de Factibilidad</t>
  </si>
  <si>
    <t>Servicios Juridicos</t>
  </si>
  <si>
    <t>Servicios de Contabilidad y Auditoria</t>
  </si>
  <si>
    <t>Servicios de Informatica y Sistema Computarizados</t>
  </si>
  <si>
    <t>Otros Servicios Tecnicos Profesionales</t>
  </si>
  <si>
    <t>Impuestos</t>
  </si>
  <si>
    <t>3</t>
  </si>
  <si>
    <t>Alimentos y Bebidas para Personas</t>
  </si>
  <si>
    <t>Hilados y Telas</t>
  </si>
  <si>
    <t>Acabados Textiles</t>
  </si>
  <si>
    <t>Prendas de Vestir</t>
  </si>
  <si>
    <t>Papel de Escritorio</t>
  </si>
  <si>
    <t>Productos de  Papel y Carton</t>
  </si>
  <si>
    <t>Productos de Artes Graficas</t>
  </si>
  <si>
    <t>Libros, Revistas y Periodicos</t>
  </si>
  <si>
    <t>Especies Timbradas y Valores</t>
  </si>
  <si>
    <t>Llantas y Neumaticos</t>
  </si>
  <si>
    <t>Articulos de cauchos</t>
  </si>
  <si>
    <t>Articulos de plasticos</t>
  </si>
  <si>
    <t>Producto de Cemento</t>
  </si>
  <si>
    <t>Productos de vidrios</t>
  </si>
  <si>
    <t>Productos de Porcelana</t>
  </si>
  <si>
    <t>Productos No Ferrosos</t>
  </si>
  <si>
    <t>Estructuras Metalicas Acabadas</t>
  </si>
  <si>
    <t>Gasolina</t>
  </si>
  <si>
    <t>Gasoil</t>
  </si>
  <si>
    <t>Gas GLP</t>
  </si>
  <si>
    <t>Aceites y Grasas</t>
  </si>
  <si>
    <t>Lubricantes</t>
  </si>
  <si>
    <t>Productos Fotoquimicos</t>
  </si>
  <si>
    <t>Productos Quimicos de uso Personal</t>
  </si>
  <si>
    <t>Insecticidas, Fumigantes y Otros</t>
  </si>
  <si>
    <t>Pintura, Lacas, Barnices, Disluyentes y Absorbentes p/Pintura</t>
  </si>
  <si>
    <t>Material para  Limpieza</t>
  </si>
  <si>
    <t>Utiles de Escritorio, Oficinas, Informatica y de Enseñanza</t>
  </si>
  <si>
    <t>Utiles de Cocina y Comedor</t>
  </si>
  <si>
    <t>Productos Electricos y Afines</t>
  </si>
  <si>
    <t>Otros Repuestos y Accesorios Menores</t>
  </si>
  <si>
    <t xml:space="preserve">Productos y Utiles Varios no Identificados Precedente </t>
  </si>
  <si>
    <t>6</t>
  </si>
  <si>
    <t>Muebles de oficina y Estanteria</t>
  </si>
  <si>
    <t>Equipos de Computacional</t>
  </si>
  <si>
    <t>Electrodomesticos</t>
  </si>
  <si>
    <t>Otros Mobiliarios y Equipos no Identificados Precedentemente</t>
  </si>
  <si>
    <t>Equipos y Aparatos Audiovisuales</t>
  </si>
  <si>
    <t>Automoviles y Camiones</t>
  </si>
  <si>
    <t>Sistema de Aire Acondicionado, Calefacc. Refrig. Indust. Y</t>
  </si>
  <si>
    <t>Equipos de Comunicación, Telecomunicaciones y Señalamientos</t>
  </si>
  <si>
    <t>Equipo de generación eléctrica, aparatos y accesorios eléctricos</t>
  </si>
  <si>
    <t xml:space="preserve">Programa de Informatica </t>
  </si>
  <si>
    <t>Terrenos Urbanos con Edificaciones</t>
  </si>
  <si>
    <t>Antiguedades, Bienes Artisticos y Otros Objetos de Arte</t>
  </si>
  <si>
    <t>7</t>
  </si>
  <si>
    <t>Obras para Edificacion Residencial</t>
  </si>
  <si>
    <t>Obras para Edificacion no Residencial</t>
  </si>
  <si>
    <t>Obras urbanísticas</t>
  </si>
  <si>
    <t>Alquileres de Equipos de Produccion</t>
  </si>
  <si>
    <t>Mantenimiento y Reparacion de Equipo de Produccion</t>
  </si>
  <si>
    <t>Premios de Billetes y Quinielas de la Loteria Nacional</t>
  </si>
  <si>
    <t>Prestacion Laboral Por Desvinculacion</t>
  </si>
  <si>
    <t>Contribuciones al Seguro de Pensiones (Ley 87-01; CNSS)</t>
  </si>
  <si>
    <t>Contribuciones al Seguro de Riesgos Laborales (ley 87-01;TSS)</t>
  </si>
  <si>
    <t>Bonos para Asistencia Social</t>
  </si>
  <si>
    <t>Sueldos personal nominal</t>
  </si>
  <si>
    <t>Prestacion laboral por desvinculacion</t>
  </si>
  <si>
    <t>Proporcion de vacaciones no disfrutadas</t>
  </si>
  <si>
    <t>Contribuciones al Seguro de de PensionesLEY 87-01) CNSS</t>
  </si>
  <si>
    <t>Contribuciones al Seguro de Riesgo Laborales ( Ley 87-01 TSS )</t>
  </si>
  <si>
    <t>Alimentos y  bebidas para personas</t>
  </si>
  <si>
    <t>Intereses de la Deuda Comercial Interna de Corto Plazo</t>
  </si>
  <si>
    <t>5.1.01</t>
  </si>
  <si>
    <t>4</t>
  </si>
  <si>
    <t xml:space="preserve">Disminucion Ctas por Pagar Interna Corto Plazo  </t>
  </si>
  <si>
    <t>0.0.00</t>
  </si>
  <si>
    <t xml:space="preserve">Disminucion Ctas por Pagar Externa de Corto Plazo  </t>
  </si>
  <si>
    <t xml:space="preserve">Disminucion de Prestamos Internos de Corto Plazo  </t>
  </si>
  <si>
    <t xml:space="preserve">Disminucion Ctas Por Pagar Internas de Largo Plazo  </t>
  </si>
  <si>
    <t>Jubilaciones</t>
  </si>
  <si>
    <t>4.5.01</t>
  </si>
  <si>
    <t>Ayudas y Donaciones Programadas a Hogares y Personas</t>
  </si>
  <si>
    <t>Becas Nacionales</t>
  </si>
  <si>
    <t>4.5.09</t>
  </si>
  <si>
    <t>Transferencias Corrientes a Organismos Internacionales</t>
  </si>
  <si>
    <t>Otras Transferencias corrientes a Gobiernos Centrales Municipales</t>
  </si>
  <si>
    <t>1.1.03</t>
  </si>
  <si>
    <t>Incremento de Disponibilidades Internas</t>
  </si>
  <si>
    <t>9998</t>
  </si>
  <si>
    <t>FEBRERO</t>
  </si>
  <si>
    <t>LA CUENTA DE GASTO 4.1.1.1.01 SE UTILIZA PARA CUADRAR LOS INGRESOS CON LOS GASTOS</t>
  </si>
  <si>
    <t>Otras Ventas De Mercancias Del Gobierno Central</t>
  </si>
  <si>
    <t xml:space="preserve">Billetes y Quinielas  Santo Domingo </t>
  </si>
  <si>
    <t>“Año del Desarrollo Agroforestal”</t>
  </si>
  <si>
    <t>MARZO</t>
  </si>
  <si>
    <t>Del 1ro. Al 30 De Abril Del 2018</t>
  </si>
  <si>
    <t>Total Ejecución de Abril</t>
  </si>
  <si>
    <t xml:space="preserve">LOTERÍA NACIONAL </t>
  </si>
  <si>
    <t xml:space="preserve">      PRESUPUESTO            ESTIMADO                  AÑO 2018</t>
  </si>
  <si>
    <t xml:space="preserve">ENERO </t>
  </si>
  <si>
    <t>ABRIL</t>
  </si>
  <si>
    <t>ACTIVIDAD 1  CENTRAL</t>
  </si>
  <si>
    <t>ACTIVIDAD 11</t>
  </si>
  <si>
    <t>ACTIVIDAD 12</t>
  </si>
  <si>
    <t>ACTIVIDAD 13</t>
  </si>
  <si>
    <t>PROGRAMA 96</t>
  </si>
  <si>
    <t>PROGRAMA 98</t>
  </si>
  <si>
    <t>PROGRAMA 99</t>
  </si>
  <si>
    <t>EL TOTAL DE GASTOS  DE ABRIL ES DE RD$ 108,013,838.02</t>
  </si>
  <si>
    <t xml:space="preserve">PRESUPUESTO DE GASTOS </t>
  </si>
  <si>
    <t>Mes de Abril del Año 2018</t>
  </si>
  <si>
    <t>Presupuesto Vigente al 30/04/18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</si>
</sst>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#,##0.00;[Red]#,##0.00"/>
  </numFmts>
  <fonts count="3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name val="Baskerville Old Face"/>
      <family val="1"/>
    </font>
    <font>
      <b/>
      <sz val="10"/>
      <name val="Calibri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9"/>
      <name val="Calibri"/>
      <family val="2"/>
    </font>
    <font>
      <b/>
      <i/>
      <sz val="10"/>
      <name val="Arial"/>
      <family val="2"/>
    </font>
    <font>
      <b/>
      <sz val="9"/>
      <color theme="1"/>
      <name val="Calibri"/>
      <family val="2"/>
      <scheme val="minor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sz val="12"/>
      <name val="Baskerville Old Face"/>
      <family val="1"/>
    </font>
    <font>
      <sz val="14"/>
      <name val="Baskerville Old Face"/>
      <family val="1"/>
    </font>
    <font>
      <sz val="14"/>
      <name val="Calibri"/>
      <family val="2"/>
      <scheme val="minor"/>
    </font>
    <font>
      <b/>
      <sz val="10"/>
      <name val="Georgia"/>
      <family val="1"/>
    </font>
    <font>
      <b/>
      <sz val="8"/>
      <name val="Arial"/>
      <family val="2"/>
    </font>
    <font>
      <b/>
      <sz val="9"/>
      <name val="Calibri"/>
      <family val="2"/>
      <scheme val="minor"/>
    </font>
    <font>
      <sz val="8"/>
      <color theme="2" tint="-0.89999084444715716"/>
      <name val="Calibri"/>
      <family val="2"/>
      <scheme val="minor"/>
    </font>
    <font>
      <sz val="8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theme="2" tint="-0.89999084444715716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theme="1" tint="4.9989318521683403E-2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Baskerville Old Face"/>
      <family val="1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70">
    <xf numFmtId="0" fontId="0" fillId="0" borderId="0" xfId="0"/>
    <xf numFmtId="164" fontId="2" fillId="0" borderId="0" xfId="1" applyFont="1"/>
    <xf numFmtId="0" fontId="2" fillId="0" borderId="0" xfId="2" applyFont="1">
      <alignment wrapText="1"/>
    </xf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4" applyFont="1" applyAlignment="1">
      <alignment wrapText="1"/>
    </xf>
    <xf numFmtId="0" fontId="2" fillId="0" borderId="0" xfId="4" applyFont="1"/>
    <xf numFmtId="0" fontId="4" fillId="0" borderId="0" xfId="4" applyFont="1"/>
    <xf numFmtId="0" fontId="11" fillId="2" borderId="10" xfId="4" applyFont="1" applyFill="1" applyBorder="1" applyAlignment="1">
      <alignment horizontal="left" wrapText="1"/>
    </xf>
    <xf numFmtId="0" fontId="11" fillId="2" borderId="1" xfId="4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49" fontId="0" fillId="0" borderId="14" xfId="0" applyNumberFormat="1" applyBorder="1"/>
    <xf numFmtId="0" fontId="11" fillId="0" borderId="15" xfId="4" applyFont="1" applyBorder="1" applyAlignment="1">
      <alignment wrapText="1"/>
    </xf>
    <xf numFmtId="0" fontId="11" fillId="0" borderId="16" xfId="4" applyFont="1" applyBorder="1" applyAlignment="1">
      <alignment horizontal="center"/>
    </xf>
    <xf numFmtId="49" fontId="13" fillId="3" borderId="18" xfId="0" applyNumberFormat="1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49" fontId="13" fillId="3" borderId="20" xfId="0" applyNumberFormat="1" applyFont="1" applyFill="1" applyBorder="1" applyAlignment="1">
      <alignment horizontal="center"/>
    </xf>
    <xf numFmtId="0" fontId="11" fillId="3" borderId="21" xfId="4" applyFont="1" applyFill="1" applyBorder="1" applyAlignment="1">
      <alignment horizontal="left" wrapText="1"/>
    </xf>
    <xf numFmtId="49" fontId="11" fillId="3" borderId="19" xfId="4" applyNumberFormat="1" applyFont="1" applyFill="1" applyBorder="1" applyAlignment="1">
      <alignment horizontal="center"/>
    </xf>
    <xf numFmtId="49" fontId="11" fillId="3" borderId="19" xfId="3" applyNumberFormat="1" applyFont="1" applyFill="1" applyBorder="1" applyAlignment="1">
      <alignment horizontal="center"/>
    </xf>
    <xf numFmtId="0" fontId="0" fillId="0" borderId="22" xfId="0" applyBorder="1"/>
    <xf numFmtId="0" fontId="0" fillId="0" borderId="16" xfId="0" applyBorder="1"/>
    <xf numFmtId="49" fontId="0" fillId="0" borderId="17" xfId="0" applyNumberFormat="1" applyBorder="1"/>
    <xf numFmtId="0" fontId="2" fillId="0" borderId="15" xfId="4" applyFont="1" applyBorder="1" applyAlignment="1">
      <alignment wrapText="1"/>
    </xf>
    <xf numFmtId="49" fontId="11" fillId="0" borderId="16" xfId="4" applyNumberFormat="1" applyFont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49" fontId="15" fillId="3" borderId="20" xfId="0" applyNumberFormat="1" applyFont="1" applyFill="1" applyBorder="1" applyAlignment="1">
      <alignment horizontal="center"/>
    </xf>
    <xf numFmtId="0" fontId="2" fillId="0" borderId="26" xfId="4" applyFont="1" applyBorder="1" applyAlignment="1">
      <alignment wrapText="1"/>
    </xf>
    <xf numFmtId="43" fontId="16" fillId="0" borderId="3" xfId="5" applyFont="1" applyBorder="1"/>
    <xf numFmtId="0" fontId="2" fillId="0" borderId="26" xfId="4" applyFont="1" applyBorder="1" applyAlignment="1">
      <alignment horizontal="left" wrapText="1"/>
    </xf>
    <xf numFmtId="0" fontId="0" fillId="0" borderId="28" xfId="0" applyBorder="1"/>
    <xf numFmtId="0" fontId="0" fillId="0" borderId="6" xfId="0" applyBorder="1"/>
    <xf numFmtId="49" fontId="0" fillId="0" borderId="6" xfId="0" applyNumberFormat="1" applyBorder="1"/>
    <xf numFmtId="0" fontId="7" fillId="0" borderId="0" xfId="0" applyFont="1" applyFill="1"/>
    <xf numFmtId="0" fontId="8" fillId="0" borderId="0" xfId="0" applyFont="1" applyFill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21" fillId="0" borderId="0" xfId="0" applyFont="1" applyBorder="1" applyAlignment="1">
      <alignment wrapText="1"/>
    </xf>
    <xf numFmtId="0" fontId="21" fillId="0" borderId="0" xfId="0" applyFont="1" applyBorder="1"/>
    <xf numFmtId="4" fontId="23" fillId="0" borderId="0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49" fontId="25" fillId="0" borderId="3" xfId="0" applyNumberFormat="1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49" fontId="25" fillId="0" borderId="2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left"/>
    </xf>
    <xf numFmtId="0" fontId="25" fillId="0" borderId="32" xfId="0" applyFont="1" applyFill="1" applyBorder="1" applyAlignment="1">
      <alignment horizontal="center"/>
    </xf>
    <xf numFmtId="49" fontId="25" fillId="0" borderId="32" xfId="0" applyNumberFormat="1" applyFont="1" applyFill="1" applyBorder="1" applyAlignment="1">
      <alignment horizontal="center"/>
    </xf>
    <xf numFmtId="4" fontId="26" fillId="0" borderId="3" xfId="0" applyNumberFormat="1" applyFont="1" applyFill="1" applyBorder="1" applyAlignment="1"/>
    <xf numFmtId="49" fontId="26" fillId="0" borderId="3" xfId="0" applyNumberFormat="1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4" fontId="26" fillId="0" borderId="3" xfId="0" applyNumberFormat="1" applyFont="1" applyFill="1" applyBorder="1"/>
    <xf numFmtId="0" fontId="26" fillId="0" borderId="3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left"/>
    </xf>
    <xf numFmtId="0" fontId="25" fillId="0" borderId="26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/>
    </xf>
    <xf numFmtId="0" fontId="25" fillId="0" borderId="16" xfId="0" applyFont="1" applyFill="1" applyBorder="1" applyAlignment="1">
      <alignment horizontal="left"/>
    </xf>
    <xf numFmtId="49" fontId="27" fillId="0" borderId="2" xfId="0" applyNumberFormat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4" fontId="29" fillId="0" borderId="3" xfId="0" applyNumberFormat="1" applyFont="1" applyFill="1" applyBorder="1"/>
    <xf numFmtId="0" fontId="26" fillId="0" borderId="26" xfId="0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right"/>
    </xf>
    <xf numFmtId="4" fontId="26" fillId="0" borderId="3" xfId="0" applyNumberFormat="1" applyFont="1" applyFill="1" applyBorder="1" applyAlignment="1">
      <alignment horizontal="right"/>
    </xf>
    <xf numFmtId="0" fontId="28" fillId="0" borderId="33" xfId="0" applyFont="1" applyFill="1" applyBorder="1" applyAlignment="1">
      <alignment horizontal="left"/>
    </xf>
    <xf numFmtId="49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5" fontId="29" fillId="0" borderId="2" xfId="0" applyNumberFormat="1" applyFont="1" applyFill="1" applyBorder="1" applyAlignment="1">
      <alignment horizontal="right"/>
    </xf>
    <xf numFmtId="0" fontId="28" fillId="0" borderId="32" xfId="0" applyFont="1" applyFill="1" applyBorder="1" applyAlignment="1">
      <alignment horizontal="left"/>
    </xf>
    <xf numFmtId="165" fontId="29" fillId="0" borderId="3" xfId="0" applyNumberFormat="1" applyFont="1" applyFill="1" applyBorder="1" applyAlignment="1">
      <alignment horizontal="right"/>
    </xf>
    <xf numFmtId="0" fontId="30" fillId="0" borderId="32" xfId="0" applyFont="1" applyFill="1" applyBorder="1" applyAlignment="1">
      <alignment horizontal="left"/>
    </xf>
    <xf numFmtId="0" fontId="31" fillId="0" borderId="32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49" fontId="29" fillId="0" borderId="3" xfId="0" applyNumberFormat="1" applyFont="1" applyFill="1" applyBorder="1" applyAlignment="1">
      <alignment horizontal="center"/>
    </xf>
    <xf numFmtId="0" fontId="29" fillId="0" borderId="26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left"/>
    </xf>
    <xf numFmtId="165" fontId="26" fillId="0" borderId="4" xfId="0" applyNumberFormat="1" applyFont="1" applyFill="1" applyBorder="1" applyAlignment="1"/>
    <xf numFmtId="4" fontId="34" fillId="0" borderId="0" xfId="0" applyNumberFormat="1" applyFont="1" applyFill="1"/>
    <xf numFmtId="4" fontId="34" fillId="0" borderId="0" xfId="0" applyNumberFormat="1" applyFont="1" applyFill="1" applyAlignment="1">
      <alignment horizontal="center"/>
    </xf>
    <xf numFmtId="3" fontId="4" fillId="0" borderId="0" xfId="4" applyNumberFormat="1" applyFont="1"/>
    <xf numFmtId="3" fontId="7" fillId="0" borderId="0" xfId="0" applyNumberFormat="1" applyFont="1"/>
    <xf numFmtId="3" fontId="4" fillId="0" borderId="16" xfId="4" applyNumberFormat="1" applyFont="1" applyBorder="1" applyAlignment="1">
      <alignment horizontal="center"/>
    </xf>
    <xf numFmtId="3" fontId="12" fillId="0" borderId="17" xfId="4" applyNumberFormat="1" applyFont="1" applyBorder="1" applyAlignment="1">
      <alignment horizontal="center"/>
    </xf>
    <xf numFmtId="3" fontId="2" fillId="3" borderId="19" xfId="4" applyNumberFormat="1" applyFont="1" applyFill="1" applyBorder="1" applyAlignment="1">
      <alignment horizontal="center"/>
    </xf>
    <xf numFmtId="3" fontId="14" fillId="3" borderId="20" xfId="4" applyNumberFormat="1" applyFont="1" applyFill="1" applyBorder="1" applyAlignment="1">
      <alignment horizontal="right"/>
    </xf>
    <xf numFmtId="3" fontId="2" fillId="0" borderId="16" xfId="4" applyNumberFormat="1" applyFont="1" applyBorder="1" applyAlignment="1">
      <alignment horizontal="center"/>
    </xf>
    <xf numFmtId="3" fontId="14" fillId="0" borderId="17" xfId="4" applyNumberFormat="1" applyFont="1" applyBorder="1"/>
    <xf numFmtId="3" fontId="16" fillId="3" borderId="19" xfId="5" applyNumberFormat="1" applyFont="1" applyFill="1" applyBorder="1"/>
    <xf numFmtId="3" fontId="14" fillId="3" borderId="20" xfId="5" applyNumberFormat="1" applyFont="1" applyFill="1" applyBorder="1" applyAlignment="1">
      <alignment horizontal="right"/>
    </xf>
    <xf numFmtId="3" fontId="17" fillId="0" borderId="3" xfId="0" applyNumberFormat="1" applyFont="1" applyBorder="1"/>
    <xf numFmtId="3" fontId="16" fillId="0" borderId="27" xfId="5" applyNumberFormat="1" applyFont="1" applyBorder="1"/>
    <xf numFmtId="3" fontId="16" fillId="0" borderId="14" xfId="5" applyNumberFormat="1" applyFont="1" applyBorder="1"/>
    <xf numFmtId="3" fontId="18" fillId="0" borderId="30" xfId="4" applyNumberFormat="1" applyFont="1" applyBorder="1"/>
    <xf numFmtId="3" fontId="8" fillId="0" borderId="0" xfId="0" applyNumberFormat="1" applyFont="1"/>
    <xf numFmtId="3" fontId="8" fillId="0" borderId="0" xfId="0" applyNumberFormat="1" applyFont="1" applyFill="1"/>
    <xf numFmtId="0" fontId="3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/>
    </xf>
    <xf numFmtId="0" fontId="35" fillId="0" borderId="0" xfId="0" applyFont="1"/>
    <xf numFmtId="0" fontId="11" fillId="3" borderId="21" xfId="4" applyFont="1" applyFill="1" applyBorder="1" applyAlignment="1">
      <alignment horizontal="left" vertical="top" wrapText="1"/>
    </xf>
    <xf numFmtId="0" fontId="2" fillId="0" borderId="34" xfId="4" applyFont="1" applyBorder="1" applyAlignment="1">
      <alignment wrapText="1"/>
    </xf>
    <xf numFmtId="43" fontId="16" fillId="0" borderId="13" xfId="5" applyFont="1" applyBorder="1"/>
    <xf numFmtId="3" fontId="17" fillId="0" borderId="13" xfId="0" applyNumberFormat="1" applyFont="1" applyBorder="1"/>
    <xf numFmtId="0" fontId="9" fillId="0" borderId="0" xfId="4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/>
    <xf numFmtId="164" fontId="2" fillId="0" borderId="0" xfId="1" applyFont="1" applyBorder="1"/>
    <xf numFmtId="4" fontId="21" fillId="0" borderId="0" xfId="0" applyNumberFormat="1" applyFont="1" applyBorder="1" applyAlignment="1">
      <alignment horizontal="right"/>
    </xf>
    <xf numFmtId="4" fontId="2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166" fontId="0" fillId="0" borderId="0" xfId="0" applyNumberFormat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/>
    </xf>
    <xf numFmtId="0" fontId="0" fillId="0" borderId="0" xfId="0" applyFill="1"/>
    <xf numFmtId="166" fontId="26" fillId="0" borderId="3" xfId="0" applyNumberFormat="1" applyFont="1" applyFill="1" applyBorder="1"/>
    <xf numFmtId="4" fontId="29" fillId="0" borderId="3" xfId="0" applyNumberFormat="1" applyFont="1" applyFill="1" applyBorder="1" applyAlignment="1"/>
    <xf numFmtId="4" fontId="26" fillId="0" borderId="2" xfId="0" applyNumberFormat="1" applyFont="1" applyFill="1" applyBorder="1"/>
    <xf numFmtId="166" fontId="26" fillId="0" borderId="2" xfId="0" applyNumberFormat="1" applyFont="1" applyFill="1" applyBorder="1"/>
    <xf numFmtId="0" fontId="25" fillId="0" borderId="13" xfId="0" applyFont="1" applyFill="1" applyBorder="1" applyAlignment="1">
      <alignment horizontal="left"/>
    </xf>
    <xf numFmtId="4" fontId="26" fillId="0" borderId="16" xfId="0" applyNumberFormat="1" applyFont="1" applyFill="1" applyBorder="1"/>
    <xf numFmtId="40" fontId="26" fillId="0" borderId="2" xfId="0" applyNumberFormat="1" applyFont="1" applyFill="1" applyBorder="1"/>
    <xf numFmtId="40" fontId="26" fillId="0" borderId="3" xfId="0" applyNumberFormat="1" applyFont="1" applyFill="1" applyBorder="1"/>
    <xf numFmtId="165" fontId="26" fillId="0" borderId="2" xfId="0" applyNumberFormat="1" applyFont="1" applyFill="1" applyBorder="1"/>
    <xf numFmtId="165" fontId="26" fillId="0" borderId="3" xfId="0" applyNumberFormat="1" applyFont="1" applyFill="1" applyBorder="1"/>
    <xf numFmtId="0" fontId="25" fillId="0" borderId="34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left"/>
    </xf>
    <xf numFmtId="4" fontId="29" fillId="0" borderId="2" xfId="0" applyNumberFormat="1" applyFont="1" applyFill="1" applyBorder="1" applyAlignment="1"/>
    <xf numFmtId="0" fontId="32" fillId="0" borderId="3" xfId="0" applyFont="1" applyFill="1" applyBorder="1"/>
    <xf numFmtId="4" fontId="26" fillId="0" borderId="13" xfId="0" applyNumberFormat="1" applyFont="1" applyFill="1" applyBorder="1"/>
    <xf numFmtId="4" fontId="30" fillId="0" borderId="3" xfId="0" applyNumberFormat="1" applyFont="1" applyFill="1" applyBorder="1"/>
    <xf numFmtId="39" fontId="26" fillId="0" borderId="3" xfId="0" applyNumberFormat="1" applyFont="1" applyFill="1" applyBorder="1"/>
    <xf numFmtId="4" fontId="15" fillId="0" borderId="35" xfId="0" applyNumberFormat="1" applyFont="1" applyBorder="1"/>
    <xf numFmtId="4" fontId="26" fillId="0" borderId="4" xfId="0" applyNumberFormat="1" applyFont="1" applyFill="1" applyBorder="1"/>
    <xf numFmtId="0" fontId="20" fillId="0" borderId="0" xfId="0" applyFont="1" applyBorder="1" applyAlignment="1">
      <alignment horizontal="left" vertical="center" wrapText="1"/>
    </xf>
    <xf numFmtId="0" fontId="9" fillId="0" borderId="0" xfId="4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2" borderId="11" xfId="0" applyFont="1" applyFill="1" applyBorder="1" applyAlignment="1">
      <alignment horizontal="center" wrapText="1"/>
    </xf>
    <xf numFmtId="0" fontId="24" fillId="2" borderId="31" xfId="0" applyFont="1" applyFill="1" applyBorder="1" applyAlignment="1">
      <alignment horizontal="center" wrapText="1"/>
    </xf>
    <xf numFmtId="0" fontId="24" fillId="2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2" fillId="0" borderId="6" xfId="4" applyFont="1" applyBorder="1" applyAlignment="1">
      <alignment horizontal="right"/>
    </xf>
    <xf numFmtId="0" fontId="12" fillId="0" borderId="29" xfId="4" applyFont="1" applyBorder="1" applyAlignment="1">
      <alignment horizontal="right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3" fontId="11" fillId="2" borderId="11" xfId="4" applyNumberFormat="1" applyFont="1" applyFill="1" applyBorder="1" applyAlignment="1">
      <alignment horizontal="center"/>
    </xf>
    <xf numFmtId="3" fontId="11" fillId="2" borderId="10" xfId="4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6">
    <cellStyle name="Comma_D2006" xfId="1"/>
    <cellStyle name="Millares" xfId="3" builtinId="3"/>
    <cellStyle name="Millares 2" xfId="5"/>
    <cellStyle name="Normal" xfId="0" builtinId="0"/>
    <cellStyle name="Normal 2" xfId="4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11</xdr:row>
      <xdr:rowOff>0</xdr:rowOff>
    </xdr:from>
    <xdr:to>
      <xdr:col>8</xdr:col>
      <xdr:colOff>0</xdr:colOff>
      <xdr:row>11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6</xdr:col>
      <xdr:colOff>66675</xdr:colOff>
      <xdr:row>4</xdr:row>
      <xdr:rowOff>171450</xdr:rowOff>
    </xdr:to>
    <xdr:pic>
      <xdr:nvPicPr>
        <xdr:cNvPr id="3" name="Picture 1" descr="lotonacion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0"/>
          <a:ext cx="1590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11</xdr:row>
      <xdr:rowOff>0</xdr:rowOff>
    </xdr:from>
    <xdr:to>
      <xdr:col>8</xdr:col>
      <xdr:colOff>0</xdr:colOff>
      <xdr:row>11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85725</xdr:colOff>
      <xdr:row>11</xdr:row>
      <xdr:rowOff>0</xdr:rowOff>
    </xdr:from>
    <xdr:to>
      <xdr:col>7</xdr:col>
      <xdr:colOff>0</xdr:colOff>
      <xdr:row>11</xdr:row>
      <xdr:rowOff>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85725</xdr:colOff>
      <xdr:row>11</xdr:row>
      <xdr:rowOff>0</xdr:rowOff>
    </xdr:from>
    <xdr:to>
      <xdr:col>7</xdr:col>
      <xdr:colOff>0</xdr:colOff>
      <xdr:row>11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114300</xdr:rowOff>
    </xdr:from>
    <xdr:to>
      <xdr:col>6</xdr:col>
      <xdr:colOff>219074</xdr:colOff>
      <xdr:row>4</xdr:row>
      <xdr:rowOff>95249</xdr:rowOff>
    </xdr:to>
    <xdr:pic>
      <xdr:nvPicPr>
        <xdr:cNvPr id="4" name="3 Imagen" descr="C:\Users\Jose Miguel Marte\AppData\Local\Microsoft\Windows\INetCache\Content.Word\logo-hacien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828674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238125</xdr:colOff>
      <xdr:row>0</xdr:row>
      <xdr:rowOff>57150</xdr:rowOff>
    </xdr:from>
    <xdr:to>
      <xdr:col>17</xdr:col>
      <xdr:colOff>552450</xdr:colOff>
      <xdr:row>3</xdr:row>
      <xdr:rowOff>142875</xdr:rowOff>
    </xdr:to>
    <xdr:pic>
      <xdr:nvPicPr>
        <xdr:cNvPr id="5" name="Picture 1" descr="loto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7150"/>
          <a:ext cx="1190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1714500</xdr:colOff>
      <xdr:row>0</xdr:row>
      <xdr:rowOff>38100</xdr:rowOff>
    </xdr:from>
    <xdr:to>
      <xdr:col>8</xdr:col>
      <xdr:colOff>476250</xdr:colOff>
      <xdr:row>3</xdr:row>
      <xdr:rowOff>0</xdr:rowOff>
    </xdr:to>
    <xdr:pic>
      <xdr:nvPicPr>
        <xdr:cNvPr id="3" name="Picture 1" descr="lotonacio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8100"/>
          <a:ext cx="1676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1"/>
  <sheetViews>
    <sheetView tabSelected="1" workbookViewId="0">
      <selection activeCell="I10" sqref="I10"/>
    </sheetView>
  </sheetViews>
  <sheetFormatPr baseColWidth="10" defaultRowHeight="15" x14ac:dyDescent="0.25"/>
  <cols>
    <col min="1" max="1" width="11.42578125" customWidth="1"/>
    <col min="7" max="7" width="11.42578125" customWidth="1"/>
    <col min="8" max="8" width="22.140625" customWidth="1"/>
  </cols>
  <sheetData>
    <row r="6" spans="2:8" ht="18.75" x14ac:dyDescent="0.3">
      <c r="B6" s="153" t="s">
        <v>180</v>
      </c>
      <c r="C6" s="153"/>
      <c r="D6" s="153"/>
      <c r="E6" s="153"/>
      <c r="F6" s="153"/>
      <c r="G6" s="153"/>
      <c r="H6" s="153"/>
    </row>
    <row r="7" spans="2:8" ht="18.75" x14ac:dyDescent="0.3">
      <c r="B7" s="153" t="s">
        <v>9</v>
      </c>
      <c r="C7" s="153"/>
      <c r="D7" s="153"/>
      <c r="E7" s="153"/>
      <c r="F7" s="153"/>
      <c r="G7" s="153"/>
      <c r="H7" s="153"/>
    </row>
    <row r="8" spans="2:8" ht="18.75" x14ac:dyDescent="0.3">
      <c r="B8" s="153" t="s">
        <v>29</v>
      </c>
      <c r="C8" s="153"/>
      <c r="D8" s="153"/>
      <c r="E8" s="153"/>
      <c r="F8" s="153"/>
      <c r="G8" s="153"/>
      <c r="H8" s="153"/>
    </row>
    <row r="9" spans="2:8" ht="18.75" x14ac:dyDescent="0.3">
      <c r="B9" s="153" t="s">
        <v>182</v>
      </c>
      <c r="C9" s="153"/>
      <c r="D9" s="153"/>
      <c r="E9" s="153"/>
      <c r="F9" s="153"/>
      <c r="G9" s="153"/>
      <c r="H9" s="153"/>
    </row>
    <row r="10" spans="2:8" ht="18.75" x14ac:dyDescent="0.3">
      <c r="B10" s="115"/>
      <c r="C10" s="115"/>
      <c r="D10" s="115"/>
      <c r="E10" s="115"/>
      <c r="F10" s="115"/>
      <c r="G10" s="115"/>
      <c r="H10" s="115"/>
    </row>
    <row r="11" spans="2:8" x14ac:dyDescent="0.25">
      <c r="B11" s="117"/>
      <c r="C11" s="117"/>
      <c r="D11" s="117"/>
      <c r="E11" s="118"/>
      <c r="F11" s="119"/>
      <c r="G11" s="119"/>
    </row>
    <row r="12" spans="2:8" x14ac:dyDescent="0.25">
      <c r="B12" s="2"/>
      <c r="C12" s="2"/>
      <c r="D12" s="2"/>
      <c r="E12" s="2"/>
      <c r="F12" s="1"/>
      <c r="G12" s="1"/>
    </row>
    <row r="13" spans="2:8" ht="15.75" x14ac:dyDescent="0.25">
      <c r="B13" s="154" t="s">
        <v>5</v>
      </c>
      <c r="C13" s="154"/>
      <c r="D13" s="154"/>
      <c r="E13" s="154"/>
      <c r="F13" s="154"/>
      <c r="G13" s="154"/>
    </row>
    <row r="14" spans="2:8" ht="15.75" x14ac:dyDescent="0.25">
      <c r="B14" s="155"/>
      <c r="C14" s="155"/>
      <c r="D14" s="155"/>
      <c r="E14" s="155"/>
      <c r="F14" s="155"/>
      <c r="G14" s="155"/>
    </row>
    <row r="15" spans="2:8" ht="15.75" x14ac:dyDescent="0.25">
      <c r="B15" s="2"/>
      <c r="C15" s="2"/>
      <c r="D15" s="2"/>
      <c r="E15" s="3"/>
      <c r="F15" s="3"/>
      <c r="G15" s="3"/>
    </row>
    <row r="16" spans="2:8" x14ac:dyDescent="0.25">
      <c r="B16" s="2"/>
      <c r="C16" s="2"/>
      <c r="D16" s="2"/>
      <c r="E16" s="4"/>
      <c r="F16" s="4"/>
      <c r="G16" s="4"/>
    </row>
    <row r="17" spans="2:8" ht="18.75" x14ac:dyDescent="0.25">
      <c r="B17" s="45" t="s">
        <v>6</v>
      </c>
      <c r="C17" s="108"/>
      <c r="D17" s="108"/>
      <c r="E17" s="108"/>
      <c r="F17" s="5"/>
      <c r="G17" s="44"/>
      <c r="H17" s="44" t="s">
        <v>7</v>
      </c>
    </row>
    <row r="18" spans="2:8" ht="18.75" customHeight="1" x14ac:dyDescent="0.3">
      <c r="B18" s="152" t="s">
        <v>198</v>
      </c>
      <c r="C18" s="152"/>
      <c r="D18" s="152"/>
      <c r="E18" s="152"/>
      <c r="F18" s="6"/>
      <c r="G18" s="47"/>
      <c r="H18" s="120">
        <v>1136246124</v>
      </c>
    </row>
    <row r="19" spans="2:8" ht="19.5" customHeight="1" thickBot="1" x14ac:dyDescent="0.35">
      <c r="B19" s="152" t="s">
        <v>183</v>
      </c>
      <c r="C19" s="152"/>
      <c r="D19" s="152"/>
      <c r="E19" s="152"/>
      <c r="F19" s="7"/>
      <c r="G19" s="48"/>
      <c r="H19" s="121">
        <v>108013838</v>
      </c>
    </row>
    <row r="20" spans="2:8" ht="19.5" customHeight="1" thickBot="1" x14ac:dyDescent="0.35">
      <c r="B20" s="152" t="s">
        <v>8</v>
      </c>
      <c r="C20" s="152"/>
      <c r="D20" s="152"/>
      <c r="E20" s="152"/>
      <c r="F20" s="7"/>
      <c r="G20" s="46"/>
      <c r="H20" s="122">
        <f>+H18-H19</f>
        <v>1028232286</v>
      </c>
    </row>
    <row r="21" spans="2:8" ht="15.75" thickTop="1" x14ac:dyDescent="0.25"/>
  </sheetData>
  <sheetProtection password="CC31" sheet="1" objects="1" scenarios="1" selectLockedCells="1" selectUnlockedCells="1"/>
  <mergeCells count="9">
    <mergeCell ref="B18:E18"/>
    <mergeCell ref="B19:E19"/>
    <mergeCell ref="B20:E20"/>
    <mergeCell ref="B6:H6"/>
    <mergeCell ref="B7:H7"/>
    <mergeCell ref="B8:H8"/>
    <mergeCell ref="B9:H9"/>
    <mergeCell ref="B13:G13"/>
    <mergeCell ref="B14:G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8"/>
  <sheetViews>
    <sheetView workbookViewId="0">
      <selection activeCell="T17" sqref="T17"/>
    </sheetView>
  </sheetViews>
  <sheetFormatPr baseColWidth="10" defaultRowHeight="15" x14ac:dyDescent="0.25"/>
  <cols>
    <col min="1" max="1" width="3.140625" customWidth="1"/>
    <col min="2" max="6" width="2.7109375" customWidth="1"/>
    <col min="7" max="7" width="35.85546875" style="90" customWidth="1"/>
    <col min="8" max="8" width="5.7109375" style="91" customWidth="1"/>
    <col min="9" max="9" width="5.7109375" style="90" customWidth="1"/>
    <col min="10" max="10" width="6.7109375" style="90" customWidth="1"/>
    <col min="11" max="11" width="7.28515625" style="90" customWidth="1"/>
    <col min="12" max="12" width="14.7109375" customWidth="1"/>
    <col min="13" max="13" width="12.140625" customWidth="1"/>
    <col min="14" max="14" width="13.140625" style="123" customWidth="1"/>
    <col min="15" max="15" width="11.5703125" hidden="1" customWidth="1"/>
    <col min="16" max="16" width="12.140625" hidden="1" customWidth="1"/>
    <col min="17" max="17" width="11.85546875" hidden="1" customWidth="1"/>
    <col min="18" max="18" width="11.7109375" customWidth="1"/>
  </cols>
  <sheetData>
    <row r="2" spans="1:19" x14ac:dyDescent="0.25">
      <c r="B2" s="159" t="s">
        <v>184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9" x14ac:dyDescent="0.25">
      <c r="B3" s="159" t="s">
        <v>30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</row>
    <row r="4" spans="1:19" ht="15.75" x14ac:dyDescent="0.25">
      <c r="B4" s="159" t="s">
        <v>196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9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9" x14ac:dyDescent="0.25"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7" spans="1:19" ht="15.75" thickBot="1" x14ac:dyDescent="0.3">
      <c r="G7" s="49"/>
      <c r="H7" s="49"/>
      <c r="I7" s="49"/>
      <c r="J7" s="49"/>
      <c r="K7" s="49"/>
    </row>
    <row r="8" spans="1:19" ht="36.75" thickBot="1" x14ac:dyDescent="0.3">
      <c r="B8" s="156" t="s">
        <v>31</v>
      </c>
      <c r="C8" s="157"/>
      <c r="D8" s="157"/>
      <c r="E8" s="157"/>
      <c r="F8" s="158"/>
      <c r="G8" s="50" t="s">
        <v>32</v>
      </c>
      <c r="H8" s="124" t="s">
        <v>0</v>
      </c>
      <c r="I8" s="124" t="s">
        <v>1</v>
      </c>
      <c r="J8" s="125" t="s">
        <v>33</v>
      </c>
      <c r="K8" s="124" t="s">
        <v>34</v>
      </c>
      <c r="L8" s="126" t="s">
        <v>185</v>
      </c>
      <c r="M8" s="50" t="s">
        <v>2</v>
      </c>
      <c r="N8" s="127" t="s">
        <v>3</v>
      </c>
      <c r="O8" s="109" t="s">
        <v>186</v>
      </c>
      <c r="P8" s="109" t="s">
        <v>176</v>
      </c>
      <c r="Q8" s="109" t="s">
        <v>181</v>
      </c>
      <c r="R8" s="109" t="s">
        <v>187</v>
      </c>
    </row>
    <row r="9" spans="1:19" ht="15" customHeight="1" x14ac:dyDescent="0.25">
      <c r="B9" s="51" t="s">
        <v>35</v>
      </c>
      <c r="C9" s="51" t="s">
        <v>15</v>
      </c>
      <c r="D9" s="52">
        <v>1</v>
      </c>
      <c r="E9" s="53">
        <v>1</v>
      </c>
      <c r="F9" s="54" t="s">
        <v>16</v>
      </c>
      <c r="G9" s="55" t="s">
        <v>36</v>
      </c>
      <c r="H9" s="56">
        <v>10</v>
      </c>
      <c r="I9" s="57" t="s">
        <v>18</v>
      </c>
      <c r="J9" s="56">
        <v>100</v>
      </c>
      <c r="K9" s="56" t="s">
        <v>37</v>
      </c>
      <c r="L9" s="58">
        <v>179000000</v>
      </c>
      <c r="M9" s="131">
        <f>SUM(O9:Z9)</f>
        <v>50583899.799999997</v>
      </c>
      <c r="N9" s="132">
        <f>+L9-M9</f>
        <v>128416100.2</v>
      </c>
      <c r="O9" s="131">
        <v>12363743.43</v>
      </c>
      <c r="P9" s="131">
        <v>12427796.85</v>
      </c>
      <c r="Q9" s="131">
        <v>12420793.18</v>
      </c>
      <c r="R9" s="131">
        <f>11961566.34+1410000</f>
        <v>13371566.34</v>
      </c>
      <c r="S9" s="110" t="s">
        <v>188</v>
      </c>
    </row>
    <row r="10" spans="1:19" ht="15" customHeight="1" x14ac:dyDescent="0.25">
      <c r="A10" s="128"/>
      <c r="B10" s="51" t="s">
        <v>35</v>
      </c>
      <c r="C10" s="51" t="s">
        <v>15</v>
      </c>
      <c r="D10" s="52">
        <v>1</v>
      </c>
      <c r="E10" s="53">
        <v>2</v>
      </c>
      <c r="F10" s="54" t="s">
        <v>38</v>
      </c>
      <c r="G10" s="55" t="s">
        <v>39</v>
      </c>
      <c r="H10" s="56">
        <v>30</v>
      </c>
      <c r="I10" s="59" t="s">
        <v>22</v>
      </c>
      <c r="J10" s="60">
        <v>102</v>
      </c>
      <c r="K10" s="61" t="s">
        <v>37</v>
      </c>
      <c r="L10" s="58">
        <v>7000000</v>
      </c>
      <c r="M10" s="131">
        <f t="shared" ref="M10:M73" si="0">SUM(O10:Z10)</f>
        <v>855500.63</v>
      </c>
      <c r="N10" s="129">
        <f>+L10-M10</f>
        <v>6144499.3700000001</v>
      </c>
      <c r="O10" s="62">
        <v>140752.57</v>
      </c>
      <c r="P10" s="62">
        <v>213992.77</v>
      </c>
      <c r="Q10" s="62">
        <v>213992.77</v>
      </c>
      <c r="R10" s="62">
        <v>286762.52</v>
      </c>
    </row>
    <row r="11" spans="1:19" ht="15" customHeight="1" x14ac:dyDescent="0.25">
      <c r="B11" s="51" t="s">
        <v>35</v>
      </c>
      <c r="C11" s="51" t="s">
        <v>15</v>
      </c>
      <c r="D11" s="52">
        <v>1</v>
      </c>
      <c r="E11" s="53">
        <v>3</v>
      </c>
      <c r="F11" s="54" t="s">
        <v>16</v>
      </c>
      <c r="G11" s="63" t="s">
        <v>40</v>
      </c>
      <c r="H11" s="61">
        <v>30</v>
      </c>
      <c r="I11" s="59" t="s">
        <v>22</v>
      </c>
      <c r="J11" s="61">
        <v>102</v>
      </c>
      <c r="K11" s="61" t="s">
        <v>37</v>
      </c>
      <c r="L11" s="58">
        <v>35000000</v>
      </c>
      <c r="M11" s="131">
        <f t="shared" si="0"/>
        <v>10959924.940000001</v>
      </c>
      <c r="N11" s="129">
        <f t="shared" ref="N11:N74" si="1">+L11-M11</f>
        <v>24040075.059999999</v>
      </c>
      <c r="O11" s="62">
        <v>2622617.52</v>
      </c>
      <c r="P11" s="62">
        <v>2580904.71</v>
      </c>
      <c r="Q11" s="62">
        <v>2580904.71</v>
      </c>
      <c r="R11" s="62">
        <v>3175498</v>
      </c>
    </row>
    <row r="12" spans="1:19" ht="15" customHeight="1" x14ac:dyDescent="0.25">
      <c r="B12" s="51" t="s">
        <v>35</v>
      </c>
      <c r="C12" s="51" t="s">
        <v>15</v>
      </c>
      <c r="D12" s="52">
        <v>1</v>
      </c>
      <c r="E12" s="53">
        <v>4</v>
      </c>
      <c r="F12" s="51" t="s">
        <v>16</v>
      </c>
      <c r="G12" s="63" t="s">
        <v>41</v>
      </c>
      <c r="H12" s="61">
        <v>10</v>
      </c>
      <c r="I12" s="57" t="s">
        <v>18</v>
      </c>
      <c r="J12" s="61">
        <v>100</v>
      </c>
      <c r="K12" s="61" t="s">
        <v>37</v>
      </c>
      <c r="L12" s="58">
        <v>20000000</v>
      </c>
      <c r="M12" s="131">
        <f t="shared" si="0"/>
        <v>0</v>
      </c>
      <c r="N12" s="129">
        <f t="shared" si="1"/>
        <v>20000000</v>
      </c>
      <c r="O12" s="62">
        <v>0</v>
      </c>
      <c r="P12" s="62">
        <v>0</v>
      </c>
      <c r="Q12" s="62">
        <v>0</v>
      </c>
      <c r="R12" s="62">
        <v>0</v>
      </c>
    </row>
    <row r="13" spans="1:19" ht="15" customHeight="1" x14ac:dyDescent="0.25">
      <c r="B13" s="51" t="s">
        <v>35</v>
      </c>
      <c r="C13" s="51" t="s">
        <v>15</v>
      </c>
      <c r="D13" s="52">
        <v>1</v>
      </c>
      <c r="E13" s="53">
        <v>5</v>
      </c>
      <c r="F13" s="54" t="s">
        <v>42</v>
      </c>
      <c r="G13" s="64" t="s">
        <v>43</v>
      </c>
      <c r="H13" s="60">
        <v>30</v>
      </c>
      <c r="I13" s="59" t="s">
        <v>22</v>
      </c>
      <c r="J13" s="60">
        <v>102</v>
      </c>
      <c r="K13" s="61" t="s">
        <v>37</v>
      </c>
      <c r="L13" s="58">
        <v>2000000</v>
      </c>
      <c r="M13" s="131">
        <f t="shared" si="0"/>
        <v>84000</v>
      </c>
      <c r="N13" s="129">
        <f t="shared" si="1"/>
        <v>1916000</v>
      </c>
      <c r="O13" s="62">
        <v>60000</v>
      </c>
      <c r="P13" s="62">
        <v>0</v>
      </c>
      <c r="Q13" s="62">
        <v>0</v>
      </c>
      <c r="R13" s="62">
        <v>24000</v>
      </c>
    </row>
    <row r="14" spans="1:19" ht="15" customHeight="1" x14ac:dyDescent="0.25">
      <c r="B14" s="51" t="s">
        <v>35</v>
      </c>
      <c r="C14" s="51" t="s">
        <v>15</v>
      </c>
      <c r="D14" s="52">
        <v>1</v>
      </c>
      <c r="E14" s="53">
        <v>5</v>
      </c>
      <c r="F14" s="54" t="s">
        <v>44</v>
      </c>
      <c r="G14" s="64" t="s">
        <v>45</v>
      </c>
      <c r="H14" s="60">
        <v>30</v>
      </c>
      <c r="I14" s="59" t="s">
        <v>22</v>
      </c>
      <c r="J14" s="60">
        <v>102</v>
      </c>
      <c r="K14" s="61" t="s">
        <v>37</v>
      </c>
      <c r="L14" s="58">
        <v>1200000</v>
      </c>
      <c r="M14" s="131">
        <f t="shared" si="0"/>
        <v>73188.75</v>
      </c>
      <c r="N14" s="129">
        <f t="shared" si="1"/>
        <v>1126811.25</v>
      </c>
      <c r="O14" s="62">
        <v>0</v>
      </c>
      <c r="P14" s="62">
        <v>0</v>
      </c>
      <c r="Q14" s="62">
        <v>36917.4</v>
      </c>
      <c r="R14" s="62">
        <v>36271.35</v>
      </c>
    </row>
    <row r="15" spans="1:19" ht="15" customHeight="1" x14ac:dyDescent="0.25">
      <c r="A15" s="128"/>
      <c r="B15" s="51" t="s">
        <v>35</v>
      </c>
      <c r="C15" s="51" t="s">
        <v>15</v>
      </c>
      <c r="D15" s="52">
        <v>2</v>
      </c>
      <c r="E15" s="53">
        <v>2</v>
      </c>
      <c r="F15" s="54" t="s">
        <v>42</v>
      </c>
      <c r="G15" s="55" t="s">
        <v>46</v>
      </c>
      <c r="H15" s="60">
        <v>30</v>
      </c>
      <c r="I15" s="59" t="s">
        <v>22</v>
      </c>
      <c r="J15" s="60">
        <v>102</v>
      </c>
      <c r="K15" s="61" t="s">
        <v>37</v>
      </c>
      <c r="L15" s="58">
        <v>3000000</v>
      </c>
      <c r="M15" s="131">
        <f t="shared" si="0"/>
        <v>2095500</v>
      </c>
      <c r="N15" s="129">
        <f t="shared" si="1"/>
        <v>904500</v>
      </c>
      <c r="O15" s="62">
        <v>500700</v>
      </c>
      <c r="P15" s="62">
        <v>126000</v>
      </c>
      <c r="Q15" s="62">
        <v>1468800</v>
      </c>
      <c r="R15" s="62">
        <v>0</v>
      </c>
    </row>
    <row r="16" spans="1:19" ht="15" customHeight="1" x14ac:dyDescent="0.25">
      <c r="A16" s="128"/>
      <c r="B16" s="51" t="s">
        <v>35</v>
      </c>
      <c r="C16" s="51" t="s">
        <v>15</v>
      </c>
      <c r="D16" s="52">
        <v>2</v>
      </c>
      <c r="E16" s="53">
        <v>2</v>
      </c>
      <c r="F16" s="54" t="s">
        <v>20</v>
      </c>
      <c r="G16" s="55" t="s">
        <v>47</v>
      </c>
      <c r="H16" s="60">
        <v>30</v>
      </c>
      <c r="I16" s="59" t="s">
        <v>22</v>
      </c>
      <c r="J16" s="60">
        <v>102</v>
      </c>
      <c r="K16" s="61" t="s">
        <v>37</v>
      </c>
      <c r="L16" s="58">
        <v>17000000</v>
      </c>
      <c r="M16" s="131">
        <f t="shared" si="0"/>
        <v>5225713.24</v>
      </c>
      <c r="N16" s="129">
        <f t="shared" si="1"/>
        <v>11774286.76</v>
      </c>
      <c r="O16" s="62">
        <v>1311803.31</v>
      </c>
      <c r="P16" s="62">
        <v>1301303.31</v>
      </c>
      <c r="Q16" s="62">
        <v>1306303.31</v>
      </c>
      <c r="R16" s="62">
        <v>1306303.31</v>
      </c>
    </row>
    <row r="17" spans="1:18" ht="15" customHeight="1" x14ac:dyDescent="0.25">
      <c r="A17" s="128"/>
      <c r="B17" s="51" t="s">
        <v>35</v>
      </c>
      <c r="C17" s="51" t="s">
        <v>15</v>
      </c>
      <c r="D17" s="52">
        <v>3</v>
      </c>
      <c r="E17" s="53">
        <v>1</v>
      </c>
      <c r="F17" s="54" t="s">
        <v>16</v>
      </c>
      <c r="G17" s="55" t="s">
        <v>48</v>
      </c>
      <c r="H17" s="60">
        <v>30</v>
      </c>
      <c r="I17" s="59" t="s">
        <v>22</v>
      </c>
      <c r="J17" s="60">
        <v>102</v>
      </c>
      <c r="K17" s="61" t="s">
        <v>37</v>
      </c>
      <c r="L17" s="58">
        <v>300000</v>
      </c>
      <c r="M17" s="131">
        <f t="shared" si="0"/>
        <v>0</v>
      </c>
      <c r="N17" s="129">
        <f t="shared" si="1"/>
        <v>300000</v>
      </c>
      <c r="O17" s="62">
        <v>0</v>
      </c>
      <c r="P17" s="62">
        <v>0</v>
      </c>
      <c r="Q17" s="62">
        <v>0</v>
      </c>
      <c r="R17" s="62">
        <v>0</v>
      </c>
    </row>
    <row r="18" spans="1:18" ht="15" customHeight="1" x14ac:dyDescent="0.25">
      <c r="B18" s="51" t="s">
        <v>35</v>
      </c>
      <c r="C18" s="51" t="s">
        <v>15</v>
      </c>
      <c r="D18" s="52">
        <v>3</v>
      </c>
      <c r="E18" s="53">
        <v>1</v>
      </c>
      <c r="F18" s="54" t="s">
        <v>38</v>
      </c>
      <c r="G18" s="55" t="s">
        <v>49</v>
      </c>
      <c r="H18" s="60">
        <v>30</v>
      </c>
      <c r="I18" s="59" t="s">
        <v>22</v>
      </c>
      <c r="J18" s="60">
        <v>102</v>
      </c>
      <c r="K18" s="61" t="s">
        <v>37</v>
      </c>
      <c r="L18" s="58">
        <v>350000</v>
      </c>
      <c r="M18" s="131">
        <f t="shared" si="0"/>
        <v>0</v>
      </c>
      <c r="N18" s="129">
        <f t="shared" si="1"/>
        <v>350000</v>
      </c>
      <c r="O18" s="62">
        <v>0</v>
      </c>
      <c r="P18" s="62">
        <v>0</v>
      </c>
      <c r="Q18" s="62">
        <v>0</v>
      </c>
      <c r="R18" s="62">
        <v>0</v>
      </c>
    </row>
    <row r="19" spans="1:18" ht="15" customHeight="1" x14ac:dyDescent="0.25">
      <c r="B19" s="51" t="s">
        <v>35</v>
      </c>
      <c r="C19" s="51" t="s">
        <v>15</v>
      </c>
      <c r="D19" s="52">
        <v>4</v>
      </c>
      <c r="E19" s="53">
        <v>1</v>
      </c>
      <c r="F19" s="54" t="s">
        <v>16</v>
      </c>
      <c r="G19" s="55" t="s">
        <v>50</v>
      </c>
      <c r="H19" s="60">
        <v>30</v>
      </c>
      <c r="I19" s="59" t="s">
        <v>22</v>
      </c>
      <c r="J19" s="60">
        <v>102</v>
      </c>
      <c r="K19" s="61" t="s">
        <v>37</v>
      </c>
      <c r="L19" s="58">
        <v>900000</v>
      </c>
      <c r="M19" s="131">
        <f t="shared" si="0"/>
        <v>0</v>
      </c>
      <c r="N19" s="129">
        <f t="shared" si="1"/>
        <v>900000</v>
      </c>
      <c r="O19" s="62">
        <v>0</v>
      </c>
      <c r="P19" s="62">
        <v>0</v>
      </c>
      <c r="Q19" s="62">
        <v>0</v>
      </c>
      <c r="R19" s="62">
        <v>0</v>
      </c>
    </row>
    <row r="20" spans="1:18" ht="15" customHeight="1" x14ac:dyDescent="0.25">
      <c r="B20" s="51" t="s">
        <v>35</v>
      </c>
      <c r="C20" s="51" t="s">
        <v>15</v>
      </c>
      <c r="D20" s="52">
        <v>4</v>
      </c>
      <c r="E20" s="53">
        <v>2</v>
      </c>
      <c r="F20" s="54" t="s">
        <v>44</v>
      </c>
      <c r="G20" s="64" t="s">
        <v>51</v>
      </c>
      <c r="H20" s="60">
        <v>30</v>
      </c>
      <c r="I20" s="59" t="s">
        <v>22</v>
      </c>
      <c r="J20" s="60">
        <v>102</v>
      </c>
      <c r="K20" s="61" t="s">
        <v>37</v>
      </c>
      <c r="L20" s="58">
        <v>4500000</v>
      </c>
      <c r="M20" s="131">
        <f t="shared" si="0"/>
        <v>0</v>
      </c>
      <c r="N20" s="129">
        <f t="shared" si="1"/>
        <v>4500000</v>
      </c>
      <c r="O20" s="62">
        <v>0</v>
      </c>
      <c r="P20" s="62">
        <v>0</v>
      </c>
      <c r="Q20" s="62">
        <v>0</v>
      </c>
      <c r="R20" s="62">
        <v>0</v>
      </c>
    </row>
    <row r="21" spans="1:18" ht="15" customHeight="1" x14ac:dyDescent="0.25">
      <c r="B21" s="51" t="s">
        <v>35</v>
      </c>
      <c r="C21" s="51" t="s">
        <v>15</v>
      </c>
      <c r="D21" s="65">
        <v>5</v>
      </c>
      <c r="E21" s="60">
        <v>1</v>
      </c>
      <c r="F21" s="51" t="s">
        <v>16</v>
      </c>
      <c r="G21" s="55" t="s">
        <v>52</v>
      </c>
      <c r="H21" s="56">
        <v>10</v>
      </c>
      <c r="I21" s="57" t="s">
        <v>18</v>
      </c>
      <c r="J21" s="56">
        <v>100</v>
      </c>
      <c r="K21" s="61" t="s">
        <v>37</v>
      </c>
      <c r="L21" s="58">
        <v>31000000</v>
      </c>
      <c r="M21" s="131">
        <f t="shared" si="0"/>
        <v>9692187.5300000012</v>
      </c>
      <c r="N21" s="129">
        <f t="shared" si="1"/>
        <v>21307812.469999999</v>
      </c>
      <c r="O21" s="62">
        <v>0</v>
      </c>
      <c r="P21" s="62">
        <v>2416404.98</v>
      </c>
      <c r="Q21" s="62">
        <f>2424321.17+2426819.18</f>
        <v>4851140.3499999996</v>
      </c>
      <c r="R21" s="62">
        <v>2424642.2000000002</v>
      </c>
    </row>
    <row r="22" spans="1:18" ht="15" customHeight="1" x14ac:dyDescent="0.25">
      <c r="B22" s="51" t="s">
        <v>35</v>
      </c>
      <c r="C22" s="51" t="s">
        <v>15</v>
      </c>
      <c r="D22" s="65">
        <v>5</v>
      </c>
      <c r="E22" s="60">
        <v>2</v>
      </c>
      <c r="F22" s="51" t="s">
        <v>16</v>
      </c>
      <c r="G22" s="55" t="s">
        <v>53</v>
      </c>
      <c r="H22" s="56">
        <v>10</v>
      </c>
      <c r="I22" s="57" t="s">
        <v>18</v>
      </c>
      <c r="J22" s="56">
        <v>100</v>
      </c>
      <c r="K22" s="61" t="s">
        <v>37</v>
      </c>
      <c r="L22" s="58">
        <v>27000000</v>
      </c>
      <c r="M22" s="131">
        <f t="shared" si="0"/>
        <v>8932252.5599999987</v>
      </c>
      <c r="N22" s="129">
        <f t="shared" si="1"/>
        <v>18067747.440000001</v>
      </c>
      <c r="O22" s="62">
        <v>0</v>
      </c>
      <c r="P22" s="62">
        <v>2226610.7799999998</v>
      </c>
      <c r="Q22" s="62">
        <f>2235508.94+2232431.04</f>
        <v>4467939.9800000004</v>
      </c>
      <c r="R22" s="62">
        <v>2237701.7999999998</v>
      </c>
    </row>
    <row r="23" spans="1:18" ht="15" customHeight="1" x14ac:dyDescent="0.25">
      <c r="B23" s="51" t="s">
        <v>35</v>
      </c>
      <c r="C23" s="51" t="s">
        <v>15</v>
      </c>
      <c r="D23" s="65">
        <v>5</v>
      </c>
      <c r="E23" s="60">
        <v>3</v>
      </c>
      <c r="F23" s="51" t="s">
        <v>16</v>
      </c>
      <c r="G23" s="64" t="s">
        <v>54</v>
      </c>
      <c r="H23" s="56">
        <v>10</v>
      </c>
      <c r="I23" s="57" t="s">
        <v>18</v>
      </c>
      <c r="J23" s="60">
        <v>100</v>
      </c>
      <c r="K23" s="61" t="s">
        <v>37</v>
      </c>
      <c r="L23" s="58">
        <v>3000000</v>
      </c>
      <c r="M23" s="131">
        <f t="shared" si="0"/>
        <v>728307.83</v>
      </c>
      <c r="N23" s="129">
        <f t="shared" si="1"/>
        <v>2271692.17</v>
      </c>
      <c r="O23" s="62">
        <v>0</v>
      </c>
      <c r="P23" s="62">
        <v>150438.44</v>
      </c>
      <c r="Q23" s="62">
        <f>185182.63+176671.85</f>
        <v>361854.48</v>
      </c>
      <c r="R23" s="62">
        <v>216014.91</v>
      </c>
    </row>
    <row r="24" spans="1:18" ht="15" customHeight="1" x14ac:dyDescent="0.25">
      <c r="B24" s="51" t="s">
        <v>35</v>
      </c>
      <c r="C24" s="51" t="s">
        <v>35</v>
      </c>
      <c r="D24" s="65">
        <v>1</v>
      </c>
      <c r="E24" s="60">
        <v>2</v>
      </c>
      <c r="F24" s="54" t="s">
        <v>16</v>
      </c>
      <c r="G24" s="55" t="s">
        <v>55</v>
      </c>
      <c r="H24" s="60">
        <v>30</v>
      </c>
      <c r="I24" s="59" t="s">
        <v>22</v>
      </c>
      <c r="J24" s="60">
        <v>102</v>
      </c>
      <c r="K24" s="61" t="s">
        <v>37</v>
      </c>
      <c r="L24" s="58">
        <v>50000</v>
      </c>
      <c r="M24" s="131">
        <f t="shared" si="0"/>
        <v>5393.92</v>
      </c>
      <c r="N24" s="129">
        <f t="shared" si="1"/>
        <v>44606.080000000002</v>
      </c>
      <c r="O24" s="62">
        <v>1316.32</v>
      </c>
      <c r="P24" s="62">
        <v>3230.17</v>
      </c>
      <c r="Q24" s="62">
        <v>0</v>
      </c>
      <c r="R24" s="62">
        <v>847.43</v>
      </c>
    </row>
    <row r="25" spans="1:18" ht="15" customHeight="1" x14ac:dyDescent="0.25">
      <c r="B25" s="51" t="s">
        <v>35</v>
      </c>
      <c r="C25" s="51" t="s">
        <v>35</v>
      </c>
      <c r="D25" s="65">
        <v>1</v>
      </c>
      <c r="E25" s="60">
        <v>3</v>
      </c>
      <c r="F25" s="54" t="s">
        <v>16</v>
      </c>
      <c r="G25" s="64" t="s">
        <v>56</v>
      </c>
      <c r="H25" s="60">
        <v>30</v>
      </c>
      <c r="I25" s="59" t="s">
        <v>22</v>
      </c>
      <c r="J25" s="60">
        <v>102</v>
      </c>
      <c r="K25" s="61" t="s">
        <v>37</v>
      </c>
      <c r="L25" s="58">
        <v>11000000</v>
      </c>
      <c r="M25" s="131">
        <f t="shared" si="0"/>
        <v>3995859.25</v>
      </c>
      <c r="N25" s="129">
        <f t="shared" si="1"/>
        <v>7004140.75</v>
      </c>
      <c r="O25" s="62">
        <v>1781648.03</v>
      </c>
      <c r="P25" s="62">
        <v>1039737.74</v>
      </c>
      <c r="Q25" s="62">
        <v>6328.04</v>
      </c>
      <c r="R25" s="62">
        <v>1168145.44</v>
      </c>
    </row>
    <row r="26" spans="1:18" ht="15" customHeight="1" x14ac:dyDescent="0.25">
      <c r="B26" s="51" t="s">
        <v>35</v>
      </c>
      <c r="C26" s="51" t="s">
        <v>35</v>
      </c>
      <c r="D26" s="65">
        <v>1</v>
      </c>
      <c r="E26" s="60">
        <v>4</v>
      </c>
      <c r="F26" s="54" t="s">
        <v>16</v>
      </c>
      <c r="G26" s="64" t="s">
        <v>57</v>
      </c>
      <c r="H26" s="60">
        <v>30</v>
      </c>
      <c r="I26" s="59" t="s">
        <v>22</v>
      </c>
      <c r="J26" s="60">
        <v>102</v>
      </c>
      <c r="K26" s="61" t="s">
        <v>37</v>
      </c>
      <c r="L26" s="58">
        <v>50000</v>
      </c>
      <c r="M26" s="131">
        <f t="shared" si="0"/>
        <v>3850</v>
      </c>
      <c r="N26" s="129">
        <f t="shared" si="1"/>
        <v>46150</v>
      </c>
      <c r="O26" s="62">
        <v>0</v>
      </c>
      <c r="P26" s="62">
        <v>0</v>
      </c>
      <c r="Q26" s="62">
        <v>3850</v>
      </c>
      <c r="R26" s="62">
        <v>0</v>
      </c>
    </row>
    <row r="27" spans="1:18" ht="15" customHeight="1" x14ac:dyDescent="0.25">
      <c r="B27" s="51" t="s">
        <v>35</v>
      </c>
      <c r="C27" s="51" t="s">
        <v>35</v>
      </c>
      <c r="D27" s="65">
        <v>1</v>
      </c>
      <c r="E27" s="60">
        <v>5</v>
      </c>
      <c r="F27" s="54" t="s">
        <v>16</v>
      </c>
      <c r="G27" s="64" t="s">
        <v>58</v>
      </c>
      <c r="H27" s="60">
        <v>30</v>
      </c>
      <c r="I27" s="59" t="s">
        <v>22</v>
      </c>
      <c r="J27" s="60">
        <v>102</v>
      </c>
      <c r="K27" s="61" t="s">
        <v>37</v>
      </c>
      <c r="L27" s="58">
        <v>1900000</v>
      </c>
      <c r="M27" s="131">
        <f t="shared" si="0"/>
        <v>637544.11</v>
      </c>
      <c r="N27" s="129">
        <f t="shared" si="1"/>
        <v>1262455.8900000001</v>
      </c>
      <c r="O27" s="62">
        <v>203148.1</v>
      </c>
      <c r="P27" s="62">
        <v>11212.67</v>
      </c>
      <c r="Q27" s="62">
        <v>1484.98</v>
      </c>
      <c r="R27" s="62">
        <v>421698.36</v>
      </c>
    </row>
    <row r="28" spans="1:18" ht="15" customHeight="1" x14ac:dyDescent="0.25">
      <c r="B28" s="51" t="s">
        <v>35</v>
      </c>
      <c r="C28" s="51" t="s">
        <v>35</v>
      </c>
      <c r="D28" s="65">
        <v>1</v>
      </c>
      <c r="E28" s="60">
        <v>6</v>
      </c>
      <c r="F28" s="54" t="s">
        <v>16</v>
      </c>
      <c r="G28" s="64" t="s">
        <v>59</v>
      </c>
      <c r="H28" s="60">
        <v>30</v>
      </c>
      <c r="I28" s="59" t="s">
        <v>22</v>
      </c>
      <c r="J28" s="60">
        <v>102</v>
      </c>
      <c r="K28" s="61" t="s">
        <v>37</v>
      </c>
      <c r="L28" s="58">
        <v>15000000</v>
      </c>
      <c r="M28" s="131">
        <f t="shared" si="0"/>
        <v>4120668.02</v>
      </c>
      <c r="N28" s="129">
        <f t="shared" si="1"/>
        <v>10879331.98</v>
      </c>
      <c r="O28" s="62">
        <v>1057740.2</v>
      </c>
      <c r="P28" s="62">
        <v>1058974.1100000001</v>
      </c>
      <c r="Q28" s="62">
        <v>947680.69</v>
      </c>
      <c r="R28" s="62">
        <v>1056273.02</v>
      </c>
    </row>
    <row r="29" spans="1:18" ht="15" customHeight="1" x14ac:dyDescent="0.25">
      <c r="B29" s="51" t="s">
        <v>35</v>
      </c>
      <c r="C29" s="51" t="s">
        <v>35</v>
      </c>
      <c r="D29" s="65">
        <v>1</v>
      </c>
      <c r="E29" s="60">
        <v>7</v>
      </c>
      <c r="F29" s="54" t="s">
        <v>16</v>
      </c>
      <c r="G29" s="64" t="s">
        <v>60</v>
      </c>
      <c r="H29" s="60">
        <v>30</v>
      </c>
      <c r="I29" s="59" t="s">
        <v>22</v>
      </c>
      <c r="J29" s="60">
        <v>102</v>
      </c>
      <c r="K29" s="61" t="s">
        <v>37</v>
      </c>
      <c r="L29" s="58">
        <v>350000</v>
      </c>
      <c r="M29" s="131">
        <f t="shared" si="0"/>
        <v>72092.650000000009</v>
      </c>
      <c r="N29" s="129">
        <f t="shared" si="1"/>
        <v>277907.34999999998</v>
      </c>
      <c r="O29" s="62">
        <v>19095.95</v>
      </c>
      <c r="P29" s="62">
        <v>19723.900000000001</v>
      </c>
      <c r="Q29" s="62">
        <v>16636.400000000001</v>
      </c>
      <c r="R29" s="62">
        <v>16636.400000000001</v>
      </c>
    </row>
    <row r="30" spans="1:18" ht="15" customHeight="1" x14ac:dyDescent="0.25">
      <c r="B30" s="51" t="s">
        <v>35</v>
      </c>
      <c r="C30" s="51" t="s">
        <v>35</v>
      </c>
      <c r="D30" s="65">
        <v>1</v>
      </c>
      <c r="E30" s="60">
        <v>8</v>
      </c>
      <c r="F30" s="54" t="s">
        <v>16</v>
      </c>
      <c r="G30" s="64" t="s">
        <v>61</v>
      </c>
      <c r="H30" s="60">
        <v>30</v>
      </c>
      <c r="I30" s="59" t="s">
        <v>22</v>
      </c>
      <c r="J30" s="60">
        <v>102</v>
      </c>
      <c r="K30" s="61" t="s">
        <v>37</v>
      </c>
      <c r="L30" s="58">
        <v>80000</v>
      </c>
      <c r="M30" s="131">
        <f t="shared" si="0"/>
        <v>23018.5</v>
      </c>
      <c r="N30" s="129">
        <f t="shared" si="1"/>
        <v>56981.5</v>
      </c>
      <c r="O30" s="62">
        <v>5896.65</v>
      </c>
      <c r="P30" s="62">
        <v>5629.7</v>
      </c>
      <c r="Q30" s="62">
        <v>5621.15</v>
      </c>
      <c r="R30" s="62">
        <v>5871</v>
      </c>
    </row>
    <row r="31" spans="1:18" ht="15" customHeight="1" x14ac:dyDescent="0.25">
      <c r="B31" s="51" t="s">
        <v>35</v>
      </c>
      <c r="C31" s="51" t="s">
        <v>35</v>
      </c>
      <c r="D31" s="65">
        <v>2</v>
      </c>
      <c r="E31" s="60">
        <v>1</v>
      </c>
      <c r="F31" s="54" t="s">
        <v>16</v>
      </c>
      <c r="G31" s="64" t="s">
        <v>62</v>
      </c>
      <c r="H31" s="60">
        <v>30</v>
      </c>
      <c r="I31" s="59" t="s">
        <v>22</v>
      </c>
      <c r="J31" s="60">
        <v>102</v>
      </c>
      <c r="K31" s="61" t="s">
        <v>37</v>
      </c>
      <c r="L31" s="58">
        <v>27000000</v>
      </c>
      <c r="M31" s="131">
        <f t="shared" si="0"/>
        <v>16620232.949999999</v>
      </c>
      <c r="N31" s="129">
        <f t="shared" si="1"/>
        <v>10379767.050000001</v>
      </c>
      <c r="O31" s="62">
        <v>3718845.38</v>
      </c>
      <c r="P31" s="62">
        <v>5054326.0599999996</v>
      </c>
      <c r="Q31" s="62">
        <v>5965260.7199999997</v>
      </c>
      <c r="R31" s="62">
        <v>1881800.79</v>
      </c>
    </row>
    <row r="32" spans="1:18" ht="15" customHeight="1" x14ac:dyDescent="0.25">
      <c r="B32" s="51" t="s">
        <v>35</v>
      </c>
      <c r="C32" s="51" t="s">
        <v>35</v>
      </c>
      <c r="D32" s="65">
        <v>2</v>
      </c>
      <c r="E32" s="60">
        <v>2</v>
      </c>
      <c r="F32" s="54" t="s">
        <v>16</v>
      </c>
      <c r="G32" s="64" t="s">
        <v>63</v>
      </c>
      <c r="H32" s="60">
        <v>30</v>
      </c>
      <c r="I32" s="59" t="s">
        <v>22</v>
      </c>
      <c r="J32" s="60">
        <v>102</v>
      </c>
      <c r="K32" s="61" t="s">
        <v>37</v>
      </c>
      <c r="L32" s="58">
        <v>1300000</v>
      </c>
      <c r="M32" s="131">
        <f t="shared" si="0"/>
        <v>17584.09</v>
      </c>
      <c r="N32" s="129">
        <f t="shared" si="1"/>
        <v>1282415.9099999999</v>
      </c>
      <c r="O32" s="62">
        <v>527.89</v>
      </c>
      <c r="P32" s="62">
        <v>495.6</v>
      </c>
      <c r="Q32" s="62">
        <v>16560.599999999999</v>
      </c>
      <c r="R32" s="62">
        <v>0</v>
      </c>
    </row>
    <row r="33" spans="1:18" ht="15" customHeight="1" x14ac:dyDescent="0.25">
      <c r="A33" s="128"/>
      <c r="B33" s="51" t="s">
        <v>35</v>
      </c>
      <c r="C33" s="51" t="s">
        <v>35</v>
      </c>
      <c r="D33" s="65">
        <v>3</v>
      </c>
      <c r="E33" s="60">
        <v>1</v>
      </c>
      <c r="F33" s="54" t="s">
        <v>16</v>
      </c>
      <c r="G33" s="64" t="s">
        <v>64</v>
      </c>
      <c r="H33" s="60">
        <v>30</v>
      </c>
      <c r="I33" s="59" t="s">
        <v>22</v>
      </c>
      <c r="J33" s="60">
        <v>102</v>
      </c>
      <c r="K33" s="61" t="s">
        <v>37</v>
      </c>
      <c r="L33" s="58">
        <v>3500000</v>
      </c>
      <c r="M33" s="131">
        <f t="shared" si="0"/>
        <v>93800</v>
      </c>
      <c r="N33" s="129">
        <f t="shared" si="1"/>
        <v>3406200</v>
      </c>
      <c r="O33" s="62">
        <v>33200</v>
      </c>
      <c r="P33" s="62">
        <v>0</v>
      </c>
      <c r="Q33" s="62">
        <v>41600</v>
      </c>
      <c r="R33" s="62">
        <v>19000</v>
      </c>
    </row>
    <row r="34" spans="1:18" ht="15" customHeight="1" x14ac:dyDescent="0.25">
      <c r="B34" s="51" t="s">
        <v>35</v>
      </c>
      <c r="C34" s="51" t="s">
        <v>35</v>
      </c>
      <c r="D34" s="65">
        <v>3</v>
      </c>
      <c r="E34" s="60">
        <v>2</v>
      </c>
      <c r="F34" s="54" t="s">
        <v>16</v>
      </c>
      <c r="G34" s="64" t="s">
        <v>65</v>
      </c>
      <c r="H34" s="60">
        <v>30</v>
      </c>
      <c r="I34" s="59" t="s">
        <v>22</v>
      </c>
      <c r="J34" s="60">
        <v>102</v>
      </c>
      <c r="K34" s="61" t="s">
        <v>37</v>
      </c>
      <c r="L34" s="58">
        <v>800000</v>
      </c>
      <c r="M34" s="131">
        <f t="shared" si="0"/>
        <v>312066.03000000003</v>
      </c>
      <c r="N34" s="129">
        <f t="shared" si="1"/>
        <v>487933.97</v>
      </c>
      <c r="O34" s="62">
        <v>123300.13</v>
      </c>
      <c r="P34" s="62">
        <v>0</v>
      </c>
      <c r="Q34" s="62">
        <v>188765.9</v>
      </c>
      <c r="R34" s="62">
        <v>0</v>
      </c>
    </row>
    <row r="35" spans="1:18" ht="15" customHeight="1" x14ac:dyDescent="0.25">
      <c r="B35" s="51" t="s">
        <v>35</v>
      </c>
      <c r="C35" s="51" t="s">
        <v>35</v>
      </c>
      <c r="D35" s="65">
        <v>4</v>
      </c>
      <c r="E35" s="60">
        <v>1</v>
      </c>
      <c r="F35" s="54" t="s">
        <v>16</v>
      </c>
      <c r="G35" s="64" t="s">
        <v>66</v>
      </c>
      <c r="H35" s="60">
        <v>30</v>
      </c>
      <c r="I35" s="59" t="s">
        <v>22</v>
      </c>
      <c r="J35" s="60">
        <v>102</v>
      </c>
      <c r="K35" s="61" t="s">
        <v>37</v>
      </c>
      <c r="L35" s="58">
        <v>1200000</v>
      </c>
      <c r="M35" s="131">
        <f t="shared" si="0"/>
        <v>2700</v>
      </c>
      <c r="N35" s="129">
        <f t="shared" si="1"/>
        <v>1197300</v>
      </c>
      <c r="O35" s="62">
        <v>0</v>
      </c>
      <c r="P35" s="62">
        <v>800</v>
      </c>
      <c r="Q35" s="62">
        <v>0</v>
      </c>
      <c r="R35" s="62">
        <v>1900</v>
      </c>
    </row>
    <row r="36" spans="1:18" ht="15" customHeight="1" x14ac:dyDescent="0.25">
      <c r="B36" s="51" t="s">
        <v>35</v>
      </c>
      <c r="C36" s="51" t="s">
        <v>35</v>
      </c>
      <c r="D36" s="65">
        <v>4</v>
      </c>
      <c r="E36" s="60">
        <v>2</v>
      </c>
      <c r="F36" s="54" t="s">
        <v>16</v>
      </c>
      <c r="G36" s="64" t="s">
        <v>67</v>
      </c>
      <c r="H36" s="60">
        <v>30</v>
      </c>
      <c r="I36" s="59" t="s">
        <v>22</v>
      </c>
      <c r="J36" s="60">
        <v>102</v>
      </c>
      <c r="K36" s="61" t="s">
        <v>37</v>
      </c>
      <c r="L36" s="58">
        <v>1500000</v>
      </c>
      <c r="M36" s="131">
        <f t="shared" si="0"/>
        <v>0</v>
      </c>
      <c r="N36" s="129">
        <f t="shared" si="1"/>
        <v>1500000</v>
      </c>
      <c r="O36" s="62">
        <v>0</v>
      </c>
      <c r="P36" s="62">
        <v>0</v>
      </c>
      <c r="Q36" s="62">
        <v>0</v>
      </c>
      <c r="R36" s="62">
        <v>0</v>
      </c>
    </row>
    <row r="37" spans="1:18" ht="15" customHeight="1" x14ac:dyDescent="0.25">
      <c r="B37" s="51" t="s">
        <v>35</v>
      </c>
      <c r="C37" s="51" t="s">
        <v>35</v>
      </c>
      <c r="D37" s="65">
        <v>4</v>
      </c>
      <c r="E37" s="60">
        <v>4</v>
      </c>
      <c r="F37" s="54" t="s">
        <v>16</v>
      </c>
      <c r="G37" s="64" t="s">
        <v>68</v>
      </c>
      <c r="H37" s="60">
        <v>30</v>
      </c>
      <c r="I37" s="59" t="s">
        <v>22</v>
      </c>
      <c r="J37" s="60">
        <v>102</v>
      </c>
      <c r="K37" s="61" t="s">
        <v>37</v>
      </c>
      <c r="L37" s="58">
        <v>10000</v>
      </c>
      <c r="M37" s="131">
        <f t="shared" si="0"/>
        <v>0</v>
      </c>
      <c r="N37" s="129">
        <f t="shared" si="1"/>
        <v>10000</v>
      </c>
      <c r="O37" s="62">
        <v>0</v>
      </c>
      <c r="P37" s="62">
        <v>0</v>
      </c>
      <c r="Q37" s="62">
        <v>0</v>
      </c>
      <c r="R37" s="62">
        <v>0</v>
      </c>
    </row>
    <row r="38" spans="1:18" ht="15" customHeight="1" x14ac:dyDescent="0.25">
      <c r="B38" s="51" t="s">
        <v>35</v>
      </c>
      <c r="C38" s="51" t="s">
        <v>35</v>
      </c>
      <c r="D38" s="65">
        <v>5</v>
      </c>
      <c r="E38" s="60">
        <v>4</v>
      </c>
      <c r="F38" s="54" t="s">
        <v>16</v>
      </c>
      <c r="G38" s="64" t="s">
        <v>69</v>
      </c>
      <c r="H38" s="60">
        <v>30</v>
      </c>
      <c r="I38" s="59" t="s">
        <v>22</v>
      </c>
      <c r="J38" s="60">
        <v>102</v>
      </c>
      <c r="K38" s="61" t="s">
        <v>37</v>
      </c>
      <c r="L38" s="58">
        <v>1300000</v>
      </c>
      <c r="M38" s="131">
        <f t="shared" si="0"/>
        <v>280512.2</v>
      </c>
      <c r="N38" s="129">
        <f t="shared" si="1"/>
        <v>1019487.8</v>
      </c>
      <c r="O38" s="62">
        <v>71725</v>
      </c>
      <c r="P38" s="62">
        <v>208787.20000000001</v>
      </c>
      <c r="Q38" s="62">
        <v>0</v>
      </c>
      <c r="R38" s="62">
        <v>0</v>
      </c>
    </row>
    <row r="39" spans="1:18" ht="15" customHeight="1" x14ac:dyDescent="0.25">
      <c r="B39" s="51" t="s">
        <v>35</v>
      </c>
      <c r="C39" s="51" t="s">
        <v>35</v>
      </c>
      <c r="D39" s="65">
        <v>5</v>
      </c>
      <c r="E39" s="60">
        <v>8</v>
      </c>
      <c r="F39" s="54" t="s">
        <v>16</v>
      </c>
      <c r="G39" s="64" t="s">
        <v>70</v>
      </c>
      <c r="H39" s="60">
        <v>30</v>
      </c>
      <c r="I39" s="59" t="s">
        <v>22</v>
      </c>
      <c r="J39" s="60">
        <v>102</v>
      </c>
      <c r="K39" s="61" t="s">
        <v>37</v>
      </c>
      <c r="L39" s="58">
        <v>250000</v>
      </c>
      <c r="M39" s="131">
        <f t="shared" si="0"/>
        <v>120762.71</v>
      </c>
      <c r="N39" s="129">
        <f t="shared" si="1"/>
        <v>129237.29</v>
      </c>
      <c r="O39" s="62">
        <v>0</v>
      </c>
      <c r="P39" s="62">
        <v>120762.71</v>
      </c>
      <c r="Q39" s="62">
        <v>0</v>
      </c>
      <c r="R39" s="62">
        <v>0</v>
      </c>
    </row>
    <row r="40" spans="1:18" ht="15" customHeight="1" x14ac:dyDescent="0.25">
      <c r="B40" s="51" t="s">
        <v>35</v>
      </c>
      <c r="C40" s="51" t="s">
        <v>35</v>
      </c>
      <c r="D40" s="65">
        <v>6</v>
      </c>
      <c r="E40" s="60">
        <v>2</v>
      </c>
      <c r="F40" s="54" t="s">
        <v>16</v>
      </c>
      <c r="G40" s="64" t="s">
        <v>71</v>
      </c>
      <c r="H40" s="60">
        <v>30</v>
      </c>
      <c r="I40" s="59" t="s">
        <v>22</v>
      </c>
      <c r="J40" s="60">
        <v>102</v>
      </c>
      <c r="K40" s="61" t="s">
        <v>37</v>
      </c>
      <c r="L40" s="58">
        <v>1800000</v>
      </c>
      <c r="M40" s="131">
        <f t="shared" si="0"/>
        <v>0</v>
      </c>
      <c r="N40" s="129">
        <f t="shared" si="1"/>
        <v>1800000</v>
      </c>
      <c r="O40" s="62">
        <v>0</v>
      </c>
      <c r="P40" s="62">
        <v>0</v>
      </c>
      <c r="Q40" s="62">
        <v>0</v>
      </c>
      <c r="R40" s="62">
        <v>0</v>
      </c>
    </row>
    <row r="41" spans="1:18" ht="15" customHeight="1" x14ac:dyDescent="0.25">
      <c r="B41" s="51" t="s">
        <v>35</v>
      </c>
      <c r="C41" s="51" t="s">
        <v>35</v>
      </c>
      <c r="D41" s="65">
        <v>6</v>
      </c>
      <c r="E41" s="60">
        <v>3</v>
      </c>
      <c r="F41" s="54" t="s">
        <v>16</v>
      </c>
      <c r="G41" s="64" t="s">
        <v>72</v>
      </c>
      <c r="H41" s="60">
        <v>30</v>
      </c>
      <c r="I41" s="59" t="s">
        <v>22</v>
      </c>
      <c r="J41" s="60">
        <v>102</v>
      </c>
      <c r="K41" s="61" t="s">
        <v>37</v>
      </c>
      <c r="L41" s="58">
        <v>8000000</v>
      </c>
      <c r="M41" s="131">
        <f t="shared" si="0"/>
        <v>0</v>
      </c>
      <c r="N41" s="129">
        <f t="shared" si="1"/>
        <v>8000000</v>
      </c>
      <c r="O41" s="62">
        <v>0</v>
      </c>
      <c r="P41" s="62">
        <v>0</v>
      </c>
      <c r="Q41" s="62">
        <v>0</v>
      </c>
      <c r="R41" s="62">
        <v>0</v>
      </c>
    </row>
    <row r="42" spans="1:18" ht="15" customHeight="1" x14ac:dyDescent="0.25">
      <c r="B42" s="51" t="s">
        <v>35</v>
      </c>
      <c r="C42" s="51" t="s">
        <v>35</v>
      </c>
      <c r="D42" s="65">
        <v>7</v>
      </c>
      <c r="E42" s="60">
        <v>1</v>
      </c>
      <c r="F42" s="54" t="s">
        <v>16</v>
      </c>
      <c r="G42" s="64" t="s">
        <v>73</v>
      </c>
      <c r="H42" s="60">
        <v>30</v>
      </c>
      <c r="I42" s="59" t="s">
        <v>22</v>
      </c>
      <c r="J42" s="60">
        <v>102</v>
      </c>
      <c r="K42" s="61" t="s">
        <v>37</v>
      </c>
      <c r="L42" s="58">
        <v>15500000</v>
      </c>
      <c r="M42" s="131">
        <f t="shared" si="0"/>
        <v>1643159.72</v>
      </c>
      <c r="N42" s="129">
        <f t="shared" si="1"/>
        <v>13856840.279999999</v>
      </c>
      <c r="O42" s="62">
        <v>610199.72</v>
      </c>
      <c r="P42" s="62">
        <v>0</v>
      </c>
      <c r="Q42" s="62">
        <v>1032960</v>
      </c>
      <c r="R42" s="62">
        <v>0</v>
      </c>
    </row>
    <row r="43" spans="1:18" ht="15" customHeight="1" x14ac:dyDescent="0.25">
      <c r="B43" s="51" t="s">
        <v>35</v>
      </c>
      <c r="C43" s="51" t="s">
        <v>35</v>
      </c>
      <c r="D43" s="65">
        <v>7</v>
      </c>
      <c r="E43" s="60">
        <v>1</v>
      </c>
      <c r="F43" s="51" t="s">
        <v>74</v>
      </c>
      <c r="G43" s="64" t="s">
        <v>75</v>
      </c>
      <c r="H43" s="60">
        <v>30</v>
      </c>
      <c r="I43" s="59" t="s">
        <v>22</v>
      </c>
      <c r="J43" s="60">
        <v>102</v>
      </c>
      <c r="K43" s="61" t="s">
        <v>37</v>
      </c>
      <c r="L43" s="58">
        <v>7000000</v>
      </c>
      <c r="M43" s="131">
        <f t="shared" si="0"/>
        <v>3397879.67</v>
      </c>
      <c r="N43" s="129">
        <f t="shared" si="1"/>
        <v>3602120.33</v>
      </c>
      <c r="O43" s="62">
        <v>1900000</v>
      </c>
      <c r="P43" s="62">
        <v>552135.26</v>
      </c>
      <c r="Q43" s="62">
        <v>945744.41</v>
      </c>
      <c r="R43" s="62">
        <v>0</v>
      </c>
    </row>
    <row r="44" spans="1:18" ht="15" customHeight="1" x14ac:dyDescent="0.25">
      <c r="B44" s="51" t="s">
        <v>35</v>
      </c>
      <c r="C44" s="51" t="s">
        <v>35</v>
      </c>
      <c r="D44" s="65">
        <v>7</v>
      </c>
      <c r="E44" s="60">
        <v>1</v>
      </c>
      <c r="F44" s="51" t="s">
        <v>76</v>
      </c>
      <c r="G44" s="64" t="s">
        <v>77</v>
      </c>
      <c r="H44" s="60">
        <v>30</v>
      </c>
      <c r="I44" s="59" t="s">
        <v>22</v>
      </c>
      <c r="J44" s="60">
        <v>102</v>
      </c>
      <c r="K44" s="61" t="s">
        <v>37</v>
      </c>
      <c r="L44" s="58">
        <v>100000</v>
      </c>
      <c r="M44" s="131">
        <f t="shared" si="0"/>
        <v>0</v>
      </c>
      <c r="N44" s="129">
        <f t="shared" si="1"/>
        <v>100000</v>
      </c>
      <c r="O44" s="62">
        <v>0</v>
      </c>
      <c r="P44" s="62">
        <v>0</v>
      </c>
      <c r="Q44" s="62">
        <v>0</v>
      </c>
      <c r="R44" s="62">
        <v>0</v>
      </c>
    </row>
    <row r="45" spans="1:18" ht="15" customHeight="1" x14ac:dyDescent="0.25">
      <c r="B45" s="51" t="s">
        <v>35</v>
      </c>
      <c r="C45" s="51" t="s">
        <v>35</v>
      </c>
      <c r="D45" s="65">
        <v>7</v>
      </c>
      <c r="E45" s="60">
        <v>2</v>
      </c>
      <c r="F45" s="51" t="s">
        <v>16</v>
      </c>
      <c r="G45" s="63" t="s">
        <v>78</v>
      </c>
      <c r="H45" s="60">
        <v>30</v>
      </c>
      <c r="I45" s="59" t="s">
        <v>22</v>
      </c>
      <c r="J45" s="60">
        <v>102</v>
      </c>
      <c r="K45" s="61" t="s">
        <v>37</v>
      </c>
      <c r="L45" s="58">
        <v>4500000</v>
      </c>
      <c r="M45" s="131">
        <f t="shared" si="0"/>
        <v>2068545.19</v>
      </c>
      <c r="N45" s="129">
        <f t="shared" si="1"/>
        <v>2431454.81</v>
      </c>
      <c r="O45" s="62">
        <v>660565.18999999994</v>
      </c>
      <c r="P45" s="62">
        <v>0</v>
      </c>
      <c r="Q45" s="62">
        <v>959370</v>
      </c>
      <c r="R45" s="62">
        <v>448610</v>
      </c>
    </row>
    <row r="46" spans="1:18" ht="15" customHeight="1" x14ac:dyDescent="0.25">
      <c r="B46" s="51" t="s">
        <v>35</v>
      </c>
      <c r="C46" s="51" t="s">
        <v>35</v>
      </c>
      <c r="D46" s="65">
        <v>7</v>
      </c>
      <c r="E46" s="60">
        <v>2</v>
      </c>
      <c r="F46" s="51" t="s">
        <v>38</v>
      </c>
      <c r="G46" s="64" t="s">
        <v>79</v>
      </c>
      <c r="H46" s="60">
        <v>30</v>
      </c>
      <c r="I46" s="59" t="s">
        <v>22</v>
      </c>
      <c r="J46" s="60">
        <v>102</v>
      </c>
      <c r="K46" s="61" t="s">
        <v>37</v>
      </c>
      <c r="L46" s="58">
        <v>300000</v>
      </c>
      <c r="M46" s="131">
        <f t="shared" si="0"/>
        <v>28936.22</v>
      </c>
      <c r="N46" s="129">
        <f t="shared" si="1"/>
        <v>271063.78000000003</v>
      </c>
      <c r="O46" s="62">
        <v>15248.22</v>
      </c>
      <c r="P46" s="62">
        <v>0</v>
      </c>
      <c r="Q46" s="62">
        <v>9558</v>
      </c>
      <c r="R46" s="62">
        <v>4130</v>
      </c>
    </row>
    <row r="47" spans="1:18" ht="15" customHeight="1" x14ac:dyDescent="0.25">
      <c r="B47" s="51" t="s">
        <v>35</v>
      </c>
      <c r="C47" s="51" t="s">
        <v>35</v>
      </c>
      <c r="D47" s="65">
        <v>7</v>
      </c>
      <c r="E47" s="60">
        <v>2</v>
      </c>
      <c r="F47" s="51" t="s">
        <v>74</v>
      </c>
      <c r="G47" s="64" t="s">
        <v>80</v>
      </c>
      <c r="H47" s="60">
        <v>30</v>
      </c>
      <c r="I47" s="59" t="s">
        <v>22</v>
      </c>
      <c r="J47" s="60">
        <v>102</v>
      </c>
      <c r="K47" s="61" t="s">
        <v>37</v>
      </c>
      <c r="L47" s="58">
        <v>4200000</v>
      </c>
      <c r="M47" s="131">
        <f t="shared" si="0"/>
        <v>1660106.59</v>
      </c>
      <c r="N47" s="129">
        <f t="shared" si="1"/>
        <v>2539893.41</v>
      </c>
      <c r="O47" s="62">
        <v>377335.25</v>
      </c>
      <c r="P47" s="62">
        <v>292421.65000000002</v>
      </c>
      <c r="Q47" s="62">
        <v>833177.36</v>
      </c>
      <c r="R47" s="62">
        <v>157172.32999999999</v>
      </c>
    </row>
    <row r="48" spans="1:18" ht="15" customHeight="1" x14ac:dyDescent="0.25">
      <c r="B48" s="51" t="s">
        <v>35</v>
      </c>
      <c r="C48" s="51" t="s">
        <v>35</v>
      </c>
      <c r="D48" s="65">
        <v>7</v>
      </c>
      <c r="E48" s="60">
        <v>3</v>
      </c>
      <c r="F48" s="54" t="s">
        <v>16</v>
      </c>
      <c r="G48" s="64" t="s">
        <v>81</v>
      </c>
      <c r="H48" s="60">
        <v>30</v>
      </c>
      <c r="I48" s="59" t="s">
        <v>22</v>
      </c>
      <c r="J48" s="60">
        <v>102</v>
      </c>
      <c r="K48" s="61" t="s">
        <v>37</v>
      </c>
      <c r="L48" s="58">
        <v>2500000</v>
      </c>
      <c r="M48" s="131">
        <f t="shared" si="0"/>
        <v>0</v>
      </c>
      <c r="N48" s="129">
        <f t="shared" si="1"/>
        <v>2500000</v>
      </c>
      <c r="O48" s="62">
        <v>0</v>
      </c>
      <c r="P48" s="62">
        <v>0</v>
      </c>
      <c r="Q48" s="62">
        <v>0</v>
      </c>
      <c r="R48" s="62">
        <v>0</v>
      </c>
    </row>
    <row r="49" spans="2:18" ht="15" customHeight="1" x14ac:dyDescent="0.25">
      <c r="B49" s="51" t="s">
        <v>35</v>
      </c>
      <c r="C49" s="51" t="s">
        <v>35</v>
      </c>
      <c r="D49" s="65">
        <v>8</v>
      </c>
      <c r="E49" s="60">
        <v>1</v>
      </c>
      <c r="F49" s="54" t="s">
        <v>16</v>
      </c>
      <c r="G49" s="64" t="s">
        <v>82</v>
      </c>
      <c r="H49" s="60">
        <v>30</v>
      </c>
      <c r="I49" s="59" t="s">
        <v>22</v>
      </c>
      <c r="J49" s="60">
        <v>102</v>
      </c>
      <c r="K49" s="61" t="s">
        <v>37</v>
      </c>
      <c r="L49" s="58">
        <v>1200000</v>
      </c>
      <c r="M49" s="131">
        <f t="shared" si="0"/>
        <v>0</v>
      </c>
      <c r="N49" s="129">
        <f t="shared" si="1"/>
        <v>1200000</v>
      </c>
      <c r="O49" s="62">
        <v>0</v>
      </c>
      <c r="P49" s="62">
        <v>0</v>
      </c>
      <c r="Q49" s="62">
        <v>0</v>
      </c>
      <c r="R49" s="62">
        <v>0</v>
      </c>
    </row>
    <row r="50" spans="2:18" ht="15" customHeight="1" x14ac:dyDescent="0.25">
      <c r="B50" s="51" t="s">
        <v>35</v>
      </c>
      <c r="C50" s="51" t="s">
        <v>35</v>
      </c>
      <c r="D50" s="65">
        <v>8</v>
      </c>
      <c r="E50" s="60">
        <v>2</v>
      </c>
      <c r="F50" s="54" t="s">
        <v>16</v>
      </c>
      <c r="G50" s="64" t="s">
        <v>83</v>
      </c>
      <c r="H50" s="60">
        <v>30</v>
      </c>
      <c r="I50" s="59" t="s">
        <v>22</v>
      </c>
      <c r="J50" s="60">
        <v>102</v>
      </c>
      <c r="K50" s="61" t="s">
        <v>37</v>
      </c>
      <c r="L50" s="58">
        <v>2800000</v>
      </c>
      <c r="M50" s="131">
        <f t="shared" si="0"/>
        <v>1459649.3699999999</v>
      </c>
      <c r="N50" s="129">
        <f t="shared" si="1"/>
        <v>1340350.6300000001</v>
      </c>
      <c r="O50" s="62">
        <v>469083.3</v>
      </c>
      <c r="P50" s="62">
        <v>580130.36</v>
      </c>
      <c r="Q50" s="62">
        <v>0</v>
      </c>
      <c r="R50" s="62">
        <v>410435.71</v>
      </c>
    </row>
    <row r="51" spans="2:18" ht="15" customHeight="1" x14ac:dyDescent="0.25">
      <c r="B51" s="51" t="s">
        <v>35</v>
      </c>
      <c r="C51" s="51" t="s">
        <v>35</v>
      </c>
      <c r="D51" s="65">
        <v>8</v>
      </c>
      <c r="E51" s="60">
        <v>4</v>
      </c>
      <c r="F51" s="54" t="s">
        <v>16</v>
      </c>
      <c r="G51" s="64" t="s">
        <v>84</v>
      </c>
      <c r="H51" s="60">
        <v>30</v>
      </c>
      <c r="I51" s="59" t="s">
        <v>22</v>
      </c>
      <c r="J51" s="60">
        <v>102</v>
      </c>
      <c r="K51" s="61" t="s">
        <v>37</v>
      </c>
      <c r="L51" s="58">
        <v>650000</v>
      </c>
      <c r="M51" s="131">
        <f t="shared" si="0"/>
        <v>0</v>
      </c>
      <c r="N51" s="129">
        <f t="shared" si="1"/>
        <v>650000</v>
      </c>
      <c r="O51" s="62">
        <v>0</v>
      </c>
      <c r="P51" s="62">
        <v>0</v>
      </c>
      <c r="Q51" s="62">
        <v>0</v>
      </c>
      <c r="R51" s="62">
        <v>0</v>
      </c>
    </row>
    <row r="52" spans="2:18" ht="15" customHeight="1" x14ac:dyDescent="0.25">
      <c r="B52" s="51" t="s">
        <v>35</v>
      </c>
      <c r="C52" s="51" t="s">
        <v>35</v>
      </c>
      <c r="D52" s="65">
        <v>8</v>
      </c>
      <c r="E52" s="60">
        <v>5</v>
      </c>
      <c r="F52" s="51" t="s">
        <v>16</v>
      </c>
      <c r="G52" s="63" t="s">
        <v>85</v>
      </c>
      <c r="H52" s="60">
        <v>30</v>
      </c>
      <c r="I52" s="59" t="s">
        <v>22</v>
      </c>
      <c r="J52" s="60">
        <v>102</v>
      </c>
      <c r="K52" s="61" t="s">
        <v>37</v>
      </c>
      <c r="L52" s="58">
        <v>6000000</v>
      </c>
      <c r="M52" s="131">
        <f t="shared" si="0"/>
        <v>0</v>
      </c>
      <c r="N52" s="129">
        <f t="shared" si="1"/>
        <v>6000000</v>
      </c>
      <c r="O52" s="62">
        <v>0</v>
      </c>
      <c r="P52" s="62">
        <v>0</v>
      </c>
      <c r="Q52" s="62">
        <v>0</v>
      </c>
      <c r="R52" s="62">
        <v>0</v>
      </c>
    </row>
    <row r="53" spans="2:18" ht="15" customHeight="1" x14ac:dyDescent="0.25">
      <c r="B53" s="51" t="s">
        <v>35</v>
      </c>
      <c r="C53" s="51" t="s">
        <v>35</v>
      </c>
      <c r="D53" s="65">
        <v>8</v>
      </c>
      <c r="E53" s="60">
        <v>5</v>
      </c>
      <c r="F53" s="51" t="s">
        <v>42</v>
      </c>
      <c r="G53" s="63" t="s">
        <v>86</v>
      </c>
      <c r="H53" s="60">
        <v>30</v>
      </c>
      <c r="I53" s="59" t="s">
        <v>22</v>
      </c>
      <c r="J53" s="60">
        <v>102</v>
      </c>
      <c r="K53" s="61" t="s">
        <v>37</v>
      </c>
      <c r="L53" s="58">
        <v>600000</v>
      </c>
      <c r="M53" s="131">
        <f t="shared" si="0"/>
        <v>125700</v>
      </c>
      <c r="N53" s="129">
        <f t="shared" si="1"/>
        <v>474300</v>
      </c>
      <c r="O53" s="62">
        <v>0</v>
      </c>
      <c r="P53" s="62">
        <v>77020</v>
      </c>
      <c r="Q53" s="62">
        <v>800</v>
      </c>
      <c r="R53" s="62">
        <v>47880</v>
      </c>
    </row>
    <row r="54" spans="2:18" ht="15" customHeight="1" x14ac:dyDescent="0.25">
      <c r="B54" s="51" t="s">
        <v>35</v>
      </c>
      <c r="C54" s="51" t="s">
        <v>35</v>
      </c>
      <c r="D54" s="65">
        <v>8</v>
      </c>
      <c r="E54" s="60">
        <v>6</v>
      </c>
      <c r="F54" s="51" t="s">
        <v>16</v>
      </c>
      <c r="G54" s="64" t="s">
        <v>87</v>
      </c>
      <c r="H54" s="60">
        <v>30</v>
      </c>
      <c r="I54" s="59" t="s">
        <v>22</v>
      </c>
      <c r="J54" s="60">
        <v>102</v>
      </c>
      <c r="K54" s="61" t="s">
        <v>37</v>
      </c>
      <c r="L54" s="58">
        <v>12500000</v>
      </c>
      <c r="M54" s="131">
        <f t="shared" si="0"/>
        <v>1072235.2</v>
      </c>
      <c r="N54" s="129">
        <f t="shared" si="1"/>
        <v>11427764.800000001</v>
      </c>
      <c r="O54" s="62">
        <v>0</v>
      </c>
      <c r="P54" s="62">
        <v>0</v>
      </c>
      <c r="Q54" s="62">
        <v>0</v>
      </c>
      <c r="R54" s="62">
        <v>1072235.2</v>
      </c>
    </row>
    <row r="55" spans="2:18" ht="15" customHeight="1" x14ac:dyDescent="0.25">
      <c r="B55" s="51" t="s">
        <v>35</v>
      </c>
      <c r="C55" s="51" t="s">
        <v>35</v>
      </c>
      <c r="D55" s="65">
        <v>8</v>
      </c>
      <c r="E55" s="60">
        <v>6</v>
      </c>
      <c r="F55" s="51" t="s">
        <v>44</v>
      </c>
      <c r="G55" s="64" t="s">
        <v>88</v>
      </c>
      <c r="H55" s="60">
        <v>30</v>
      </c>
      <c r="I55" s="59" t="s">
        <v>22</v>
      </c>
      <c r="J55" s="60">
        <v>102</v>
      </c>
      <c r="K55" s="61" t="s">
        <v>37</v>
      </c>
      <c r="L55" s="58">
        <v>950000</v>
      </c>
      <c r="M55" s="131">
        <f t="shared" si="0"/>
        <v>0</v>
      </c>
      <c r="N55" s="129">
        <f t="shared" si="1"/>
        <v>950000</v>
      </c>
      <c r="O55" s="62">
        <v>0</v>
      </c>
      <c r="P55" s="62">
        <v>0</v>
      </c>
      <c r="Q55" s="62">
        <v>0</v>
      </c>
      <c r="R55" s="62">
        <v>0</v>
      </c>
    </row>
    <row r="56" spans="2:18" ht="15" customHeight="1" x14ac:dyDescent="0.25">
      <c r="B56" s="51" t="s">
        <v>35</v>
      </c>
      <c r="C56" s="51" t="s">
        <v>35</v>
      </c>
      <c r="D56" s="65">
        <v>8</v>
      </c>
      <c r="E56" s="60">
        <v>7</v>
      </c>
      <c r="F56" s="51" t="s">
        <v>16</v>
      </c>
      <c r="G56" s="63" t="s">
        <v>89</v>
      </c>
      <c r="H56" s="60">
        <v>30</v>
      </c>
      <c r="I56" s="59" t="s">
        <v>22</v>
      </c>
      <c r="J56" s="60">
        <v>102</v>
      </c>
      <c r="K56" s="61" t="s">
        <v>37</v>
      </c>
      <c r="L56" s="58">
        <v>300000</v>
      </c>
      <c r="M56" s="131">
        <f t="shared" si="0"/>
        <v>0</v>
      </c>
      <c r="N56" s="129">
        <f t="shared" si="1"/>
        <v>300000</v>
      </c>
      <c r="O56" s="62">
        <v>0</v>
      </c>
      <c r="P56" s="62">
        <v>0</v>
      </c>
      <c r="Q56" s="62">
        <v>0</v>
      </c>
      <c r="R56" s="62">
        <v>0</v>
      </c>
    </row>
    <row r="57" spans="2:18" ht="15" customHeight="1" x14ac:dyDescent="0.25">
      <c r="B57" s="51" t="s">
        <v>35</v>
      </c>
      <c r="C57" s="51" t="s">
        <v>35</v>
      </c>
      <c r="D57" s="65">
        <v>8</v>
      </c>
      <c r="E57" s="60">
        <v>7</v>
      </c>
      <c r="F57" s="51" t="s">
        <v>38</v>
      </c>
      <c r="G57" s="66" t="s">
        <v>90</v>
      </c>
      <c r="H57" s="60">
        <v>30</v>
      </c>
      <c r="I57" s="59" t="s">
        <v>22</v>
      </c>
      <c r="J57" s="60">
        <v>102</v>
      </c>
      <c r="K57" s="61" t="s">
        <v>37</v>
      </c>
      <c r="L57" s="58">
        <v>1600000</v>
      </c>
      <c r="M57" s="131">
        <f t="shared" si="0"/>
        <v>464117.4</v>
      </c>
      <c r="N57" s="129">
        <f t="shared" si="1"/>
        <v>1135882.6000000001</v>
      </c>
      <c r="O57" s="62">
        <v>49860</v>
      </c>
      <c r="P57" s="62">
        <v>162000</v>
      </c>
      <c r="Q57" s="62">
        <v>78300</v>
      </c>
      <c r="R57" s="62">
        <v>173957.4</v>
      </c>
    </row>
    <row r="58" spans="2:18" ht="15" customHeight="1" x14ac:dyDescent="0.25">
      <c r="B58" s="51" t="s">
        <v>35</v>
      </c>
      <c r="C58" s="51" t="s">
        <v>35</v>
      </c>
      <c r="D58" s="65">
        <v>8</v>
      </c>
      <c r="E58" s="60">
        <v>7</v>
      </c>
      <c r="F58" s="51" t="s">
        <v>42</v>
      </c>
      <c r="G58" s="67" t="s">
        <v>91</v>
      </c>
      <c r="H58" s="60">
        <v>30</v>
      </c>
      <c r="I58" s="59" t="s">
        <v>22</v>
      </c>
      <c r="J58" s="60">
        <v>102</v>
      </c>
      <c r="K58" s="61" t="s">
        <v>37</v>
      </c>
      <c r="L58" s="58">
        <v>3000000</v>
      </c>
      <c r="M58" s="131">
        <f t="shared" si="0"/>
        <v>989920</v>
      </c>
      <c r="N58" s="129">
        <f t="shared" si="1"/>
        <v>2010080</v>
      </c>
      <c r="O58" s="62">
        <v>989920</v>
      </c>
      <c r="P58" s="62">
        <v>0</v>
      </c>
      <c r="Q58" s="62">
        <v>0</v>
      </c>
      <c r="R58" s="62">
        <v>0</v>
      </c>
    </row>
    <row r="59" spans="2:18" ht="15" customHeight="1" x14ac:dyDescent="0.25">
      <c r="B59" s="51" t="s">
        <v>35</v>
      </c>
      <c r="C59" s="51" t="s">
        <v>35</v>
      </c>
      <c r="D59" s="65">
        <v>8</v>
      </c>
      <c r="E59" s="60">
        <v>7</v>
      </c>
      <c r="F59" s="51" t="s">
        <v>20</v>
      </c>
      <c r="G59" s="133" t="s">
        <v>92</v>
      </c>
      <c r="H59" s="60">
        <v>30</v>
      </c>
      <c r="I59" s="59" t="s">
        <v>22</v>
      </c>
      <c r="J59" s="60">
        <v>102</v>
      </c>
      <c r="K59" s="61" t="s">
        <v>37</v>
      </c>
      <c r="L59" s="58">
        <v>125000</v>
      </c>
      <c r="M59" s="131">
        <f t="shared" si="0"/>
        <v>101298.82</v>
      </c>
      <c r="N59" s="129">
        <f t="shared" si="1"/>
        <v>23701.179999999993</v>
      </c>
      <c r="O59" s="62">
        <v>0</v>
      </c>
      <c r="P59" s="62">
        <f>226298.82-125000</f>
        <v>101298.82</v>
      </c>
      <c r="Q59" s="62">
        <v>0</v>
      </c>
      <c r="R59" s="62">
        <v>0</v>
      </c>
    </row>
    <row r="60" spans="2:18" ht="15" customHeight="1" x14ac:dyDescent="0.25">
      <c r="B60" s="51" t="s">
        <v>35</v>
      </c>
      <c r="C60" s="51" t="s">
        <v>35</v>
      </c>
      <c r="D60" s="65">
        <v>8</v>
      </c>
      <c r="E60" s="60">
        <v>7</v>
      </c>
      <c r="F60" s="51" t="s">
        <v>74</v>
      </c>
      <c r="G60" s="64" t="s">
        <v>93</v>
      </c>
      <c r="H60" s="60">
        <v>30</v>
      </c>
      <c r="I60" s="59" t="s">
        <v>22</v>
      </c>
      <c r="J60" s="60">
        <v>102</v>
      </c>
      <c r="K60" s="61" t="s">
        <v>37</v>
      </c>
      <c r="L60" s="58">
        <v>4500000</v>
      </c>
      <c r="M60" s="131">
        <f t="shared" si="0"/>
        <v>1265854.0599999998</v>
      </c>
      <c r="N60" s="129">
        <f t="shared" si="1"/>
        <v>3234145.9400000004</v>
      </c>
      <c r="O60" s="62">
        <v>0</v>
      </c>
      <c r="P60" s="62">
        <f>749142.2+125000</f>
        <v>874142.2</v>
      </c>
      <c r="Q60" s="62">
        <v>332338.98</v>
      </c>
      <c r="R60" s="62">
        <v>59372.88</v>
      </c>
    </row>
    <row r="61" spans="2:18" ht="15" customHeight="1" x14ac:dyDescent="0.25">
      <c r="B61" s="51" t="s">
        <v>35</v>
      </c>
      <c r="C61" s="51" t="s">
        <v>35</v>
      </c>
      <c r="D61" s="60">
        <v>8</v>
      </c>
      <c r="E61" s="60">
        <v>8</v>
      </c>
      <c r="F61" s="51" t="s">
        <v>16</v>
      </c>
      <c r="G61" s="64" t="s">
        <v>94</v>
      </c>
      <c r="H61" s="60">
        <v>30</v>
      </c>
      <c r="I61" s="59" t="s">
        <v>22</v>
      </c>
      <c r="J61" s="60">
        <v>102</v>
      </c>
      <c r="K61" s="61" t="s">
        <v>37</v>
      </c>
      <c r="L61" s="58">
        <v>35000000</v>
      </c>
      <c r="M61" s="131">
        <f t="shared" si="0"/>
        <v>7849198.96</v>
      </c>
      <c r="N61" s="129">
        <f t="shared" si="1"/>
        <v>27150801.039999999</v>
      </c>
      <c r="O61" s="62">
        <v>1320521</v>
      </c>
      <c r="P61" s="62">
        <v>942413.04</v>
      </c>
      <c r="Q61" s="62">
        <v>2339354.87</v>
      </c>
      <c r="R61" s="62">
        <v>3246910.05</v>
      </c>
    </row>
    <row r="62" spans="2:18" ht="15" customHeight="1" x14ac:dyDescent="0.25">
      <c r="B62" s="51" t="s">
        <v>35</v>
      </c>
      <c r="C62" s="51" t="s">
        <v>95</v>
      </c>
      <c r="D62" s="65">
        <v>1</v>
      </c>
      <c r="E62" s="60">
        <v>1</v>
      </c>
      <c r="F62" s="51" t="s">
        <v>16</v>
      </c>
      <c r="G62" s="63" t="s">
        <v>96</v>
      </c>
      <c r="H62" s="60">
        <v>30</v>
      </c>
      <c r="I62" s="59" t="s">
        <v>22</v>
      </c>
      <c r="J62" s="60">
        <v>102</v>
      </c>
      <c r="K62" s="61" t="s">
        <v>37</v>
      </c>
      <c r="L62" s="58">
        <v>5000000</v>
      </c>
      <c r="M62" s="131">
        <f t="shared" si="0"/>
        <v>1271018.9300000002</v>
      </c>
      <c r="N62" s="129">
        <f t="shared" si="1"/>
        <v>3728981.07</v>
      </c>
      <c r="O62" s="62">
        <v>204315.72</v>
      </c>
      <c r="P62" s="62">
        <v>47674.07</v>
      </c>
      <c r="Q62" s="62">
        <v>394961.63</v>
      </c>
      <c r="R62" s="62">
        <v>624067.51</v>
      </c>
    </row>
    <row r="63" spans="2:18" ht="15" customHeight="1" x14ac:dyDescent="0.25">
      <c r="B63" s="51" t="s">
        <v>35</v>
      </c>
      <c r="C63" s="51" t="s">
        <v>95</v>
      </c>
      <c r="D63" s="65">
        <v>2</v>
      </c>
      <c r="E63" s="60">
        <v>1</v>
      </c>
      <c r="F63" s="54" t="s">
        <v>16</v>
      </c>
      <c r="G63" s="64" t="s">
        <v>97</v>
      </c>
      <c r="H63" s="60">
        <v>30</v>
      </c>
      <c r="I63" s="59" t="s">
        <v>22</v>
      </c>
      <c r="J63" s="60">
        <v>102</v>
      </c>
      <c r="K63" s="61" t="s">
        <v>37</v>
      </c>
      <c r="L63" s="58">
        <v>75000</v>
      </c>
      <c r="M63" s="131">
        <f t="shared" si="0"/>
        <v>0</v>
      </c>
      <c r="N63" s="129">
        <f t="shared" si="1"/>
        <v>75000</v>
      </c>
      <c r="O63" s="62">
        <v>0</v>
      </c>
      <c r="P63" s="62">
        <v>0</v>
      </c>
      <c r="Q63" s="62">
        <v>0</v>
      </c>
      <c r="R63" s="62">
        <v>0</v>
      </c>
    </row>
    <row r="64" spans="2:18" ht="15" customHeight="1" x14ac:dyDescent="0.25">
      <c r="B64" s="51" t="s">
        <v>35</v>
      </c>
      <c r="C64" s="51" t="s">
        <v>95</v>
      </c>
      <c r="D64" s="65">
        <v>2</v>
      </c>
      <c r="E64" s="60">
        <v>2</v>
      </c>
      <c r="F64" s="54" t="s">
        <v>16</v>
      </c>
      <c r="G64" s="64" t="s">
        <v>98</v>
      </c>
      <c r="H64" s="60">
        <v>30</v>
      </c>
      <c r="I64" s="59" t="s">
        <v>22</v>
      </c>
      <c r="J64" s="60">
        <v>102</v>
      </c>
      <c r="K64" s="61" t="s">
        <v>37</v>
      </c>
      <c r="L64" s="58">
        <v>100000</v>
      </c>
      <c r="M64" s="131">
        <f t="shared" si="0"/>
        <v>7375.37</v>
      </c>
      <c r="N64" s="129">
        <f t="shared" si="1"/>
        <v>92624.63</v>
      </c>
      <c r="O64" s="62">
        <v>7255.42</v>
      </c>
      <c r="P64" s="62">
        <v>0</v>
      </c>
      <c r="Q64" s="62">
        <v>119.95</v>
      </c>
      <c r="R64" s="62">
        <v>0</v>
      </c>
    </row>
    <row r="65" spans="2:18" ht="15" customHeight="1" x14ac:dyDescent="0.25">
      <c r="B65" s="51" t="s">
        <v>35</v>
      </c>
      <c r="C65" s="51" t="s">
        <v>95</v>
      </c>
      <c r="D65" s="65">
        <v>2</v>
      </c>
      <c r="E65" s="60">
        <v>3</v>
      </c>
      <c r="F65" s="54" t="s">
        <v>16</v>
      </c>
      <c r="G65" s="64" t="s">
        <v>99</v>
      </c>
      <c r="H65" s="60">
        <v>30</v>
      </c>
      <c r="I65" s="59" t="s">
        <v>22</v>
      </c>
      <c r="J65" s="60">
        <v>102</v>
      </c>
      <c r="K65" s="61" t="s">
        <v>37</v>
      </c>
      <c r="L65" s="58">
        <v>1200000</v>
      </c>
      <c r="M65" s="131">
        <f t="shared" si="0"/>
        <v>44002.2</v>
      </c>
      <c r="N65" s="129">
        <f t="shared" si="1"/>
        <v>1155997.8</v>
      </c>
      <c r="O65" s="62">
        <v>0</v>
      </c>
      <c r="P65" s="62">
        <v>44002.2</v>
      </c>
      <c r="Q65" s="62">
        <v>0</v>
      </c>
      <c r="R65" s="62">
        <v>0</v>
      </c>
    </row>
    <row r="66" spans="2:18" ht="15" customHeight="1" x14ac:dyDescent="0.25">
      <c r="B66" s="51" t="s">
        <v>35</v>
      </c>
      <c r="C66" s="51" t="s">
        <v>95</v>
      </c>
      <c r="D66" s="65">
        <v>3</v>
      </c>
      <c r="E66" s="60">
        <v>1</v>
      </c>
      <c r="F66" s="54" t="s">
        <v>16</v>
      </c>
      <c r="G66" s="64" t="s">
        <v>100</v>
      </c>
      <c r="H66" s="60">
        <v>30</v>
      </c>
      <c r="I66" s="59" t="s">
        <v>22</v>
      </c>
      <c r="J66" s="60">
        <v>102</v>
      </c>
      <c r="K66" s="61" t="s">
        <v>37</v>
      </c>
      <c r="L66" s="58">
        <v>4400000</v>
      </c>
      <c r="M66" s="131">
        <f t="shared" si="0"/>
        <v>1903089.5</v>
      </c>
      <c r="N66" s="129">
        <f t="shared" si="1"/>
        <v>2496910.5</v>
      </c>
      <c r="O66" s="62">
        <v>0</v>
      </c>
      <c r="P66" s="62">
        <v>1903089.5</v>
      </c>
      <c r="Q66" s="62">
        <v>0</v>
      </c>
      <c r="R66" s="62">
        <v>0</v>
      </c>
    </row>
    <row r="67" spans="2:18" ht="15" customHeight="1" x14ac:dyDescent="0.25">
      <c r="B67" s="51" t="s">
        <v>35</v>
      </c>
      <c r="C67" s="51" t="s">
        <v>95</v>
      </c>
      <c r="D67" s="65">
        <v>3</v>
      </c>
      <c r="E67" s="60">
        <v>2</v>
      </c>
      <c r="F67" s="54" t="s">
        <v>16</v>
      </c>
      <c r="G67" s="64" t="s">
        <v>101</v>
      </c>
      <c r="H67" s="60">
        <v>30</v>
      </c>
      <c r="I67" s="59" t="s">
        <v>22</v>
      </c>
      <c r="J67" s="60">
        <v>102</v>
      </c>
      <c r="K67" s="61" t="s">
        <v>37</v>
      </c>
      <c r="L67" s="58">
        <v>4800000</v>
      </c>
      <c r="M67" s="131">
        <f t="shared" si="0"/>
        <v>1199495</v>
      </c>
      <c r="N67" s="129">
        <f t="shared" si="1"/>
        <v>3600505</v>
      </c>
      <c r="O67" s="62">
        <v>0</v>
      </c>
      <c r="P67" s="62">
        <v>1199495</v>
      </c>
      <c r="Q67" s="62">
        <v>0</v>
      </c>
      <c r="R67" s="62">
        <v>0</v>
      </c>
    </row>
    <row r="68" spans="2:18" ht="15" customHeight="1" x14ac:dyDescent="0.25">
      <c r="B68" s="51" t="s">
        <v>35</v>
      </c>
      <c r="C68" s="51" t="s">
        <v>95</v>
      </c>
      <c r="D68" s="65">
        <v>3</v>
      </c>
      <c r="E68" s="60">
        <v>3</v>
      </c>
      <c r="F68" s="54" t="s">
        <v>16</v>
      </c>
      <c r="G68" s="64" t="s">
        <v>102</v>
      </c>
      <c r="H68" s="60">
        <v>30</v>
      </c>
      <c r="I68" s="59" t="s">
        <v>22</v>
      </c>
      <c r="J68" s="60">
        <v>102</v>
      </c>
      <c r="K68" s="61" t="s">
        <v>37</v>
      </c>
      <c r="L68" s="58">
        <v>500000</v>
      </c>
      <c r="M68" s="131">
        <f t="shared" si="0"/>
        <v>0</v>
      </c>
      <c r="N68" s="129">
        <f t="shared" si="1"/>
        <v>500000</v>
      </c>
      <c r="O68" s="62">
        <v>0</v>
      </c>
      <c r="P68" s="62">
        <v>0</v>
      </c>
      <c r="Q68" s="62">
        <v>0</v>
      </c>
      <c r="R68" s="62">
        <v>0</v>
      </c>
    </row>
    <row r="69" spans="2:18" ht="15" customHeight="1" x14ac:dyDescent="0.25">
      <c r="B69" s="51" t="s">
        <v>35</v>
      </c>
      <c r="C69" s="51" t="s">
        <v>95</v>
      </c>
      <c r="D69" s="65">
        <v>3</v>
      </c>
      <c r="E69" s="60">
        <v>4</v>
      </c>
      <c r="F69" s="54" t="s">
        <v>16</v>
      </c>
      <c r="G69" s="64" t="s">
        <v>103</v>
      </c>
      <c r="H69" s="60">
        <v>30</v>
      </c>
      <c r="I69" s="59" t="s">
        <v>22</v>
      </c>
      <c r="J69" s="60">
        <v>102</v>
      </c>
      <c r="K69" s="61" t="s">
        <v>37</v>
      </c>
      <c r="L69" s="58">
        <v>100000</v>
      </c>
      <c r="M69" s="131">
        <f t="shared" si="0"/>
        <v>29450</v>
      </c>
      <c r="N69" s="129">
        <f t="shared" si="1"/>
        <v>70550</v>
      </c>
      <c r="O69" s="62">
        <v>29450</v>
      </c>
      <c r="P69" s="62">
        <v>0</v>
      </c>
      <c r="Q69" s="62">
        <v>0</v>
      </c>
      <c r="R69" s="62">
        <v>0</v>
      </c>
    </row>
    <row r="70" spans="2:18" ht="15" customHeight="1" x14ac:dyDescent="0.25">
      <c r="B70" s="51" t="s">
        <v>35</v>
      </c>
      <c r="C70" s="51" t="s">
        <v>95</v>
      </c>
      <c r="D70" s="65">
        <v>3</v>
      </c>
      <c r="E70" s="60">
        <v>6</v>
      </c>
      <c r="F70" s="54" t="s">
        <v>16</v>
      </c>
      <c r="G70" s="64" t="s">
        <v>104</v>
      </c>
      <c r="H70" s="60">
        <v>30</v>
      </c>
      <c r="I70" s="59" t="s">
        <v>22</v>
      </c>
      <c r="J70" s="60">
        <v>102</v>
      </c>
      <c r="K70" s="61" t="s">
        <v>37</v>
      </c>
      <c r="L70" s="58">
        <v>50000</v>
      </c>
      <c r="M70" s="131">
        <f t="shared" si="0"/>
        <v>48958</v>
      </c>
      <c r="N70" s="129">
        <f t="shared" si="1"/>
        <v>1042</v>
      </c>
      <c r="O70" s="62">
        <v>0</v>
      </c>
      <c r="P70" s="62">
        <v>0</v>
      </c>
      <c r="Q70" s="62">
        <v>0</v>
      </c>
      <c r="R70" s="62">
        <v>48958</v>
      </c>
    </row>
    <row r="71" spans="2:18" ht="15" customHeight="1" x14ac:dyDescent="0.25">
      <c r="B71" s="51" t="s">
        <v>35</v>
      </c>
      <c r="C71" s="51" t="s">
        <v>95</v>
      </c>
      <c r="D71" s="65">
        <v>5</v>
      </c>
      <c r="E71" s="60">
        <v>3</v>
      </c>
      <c r="F71" s="54" t="s">
        <v>16</v>
      </c>
      <c r="G71" s="64" t="s">
        <v>105</v>
      </c>
      <c r="H71" s="60">
        <v>30</v>
      </c>
      <c r="I71" s="59" t="s">
        <v>22</v>
      </c>
      <c r="J71" s="60">
        <v>102</v>
      </c>
      <c r="K71" s="61" t="s">
        <v>37</v>
      </c>
      <c r="L71" s="58">
        <v>1800000</v>
      </c>
      <c r="M71" s="131">
        <f t="shared" si="0"/>
        <v>0</v>
      </c>
      <c r="N71" s="129">
        <f t="shared" si="1"/>
        <v>1800000</v>
      </c>
      <c r="O71" s="62">
        <v>0</v>
      </c>
      <c r="P71" s="62">
        <v>0</v>
      </c>
      <c r="Q71" s="62">
        <v>0</v>
      </c>
      <c r="R71" s="62">
        <v>0</v>
      </c>
    </row>
    <row r="72" spans="2:18" ht="15" customHeight="1" x14ac:dyDescent="0.25">
      <c r="B72" s="51" t="s">
        <v>35</v>
      </c>
      <c r="C72" s="51" t="s">
        <v>95</v>
      </c>
      <c r="D72" s="65">
        <v>5</v>
      </c>
      <c r="E72" s="60">
        <v>4</v>
      </c>
      <c r="F72" s="54" t="s">
        <v>16</v>
      </c>
      <c r="G72" s="64" t="s">
        <v>106</v>
      </c>
      <c r="H72" s="60">
        <v>30</v>
      </c>
      <c r="I72" s="59" t="s">
        <v>22</v>
      </c>
      <c r="J72" s="60">
        <v>102</v>
      </c>
      <c r="K72" s="61" t="s">
        <v>37</v>
      </c>
      <c r="L72" s="58">
        <v>50000</v>
      </c>
      <c r="M72" s="131">
        <f t="shared" si="0"/>
        <v>16993.5</v>
      </c>
      <c r="N72" s="129">
        <f t="shared" si="1"/>
        <v>33006.5</v>
      </c>
      <c r="O72" s="62">
        <v>0</v>
      </c>
      <c r="P72" s="62">
        <v>16993.5</v>
      </c>
      <c r="Q72" s="62">
        <v>0</v>
      </c>
      <c r="R72" s="62">
        <v>0</v>
      </c>
    </row>
    <row r="73" spans="2:18" ht="15" customHeight="1" x14ac:dyDescent="0.25">
      <c r="B73" s="51" t="s">
        <v>35</v>
      </c>
      <c r="C73" s="51" t="s">
        <v>95</v>
      </c>
      <c r="D73" s="65">
        <v>5</v>
      </c>
      <c r="E73" s="60">
        <v>5</v>
      </c>
      <c r="F73" s="54" t="s">
        <v>16</v>
      </c>
      <c r="G73" s="64" t="s">
        <v>107</v>
      </c>
      <c r="H73" s="60">
        <v>30</v>
      </c>
      <c r="I73" s="59" t="s">
        <v>22</v>
      </c>
      <c r="J73" s="60">
        <v>102</v>
      </c>
      <c r="K73" s="61" t="s">
        <v>37</v>
      </c>
      <c r="L73" s="58">
        <v>500000</v>
      </c>
      <c r="M73" s="131">
        <f t="shared" si="0"/>
        <v>177607.01</v>
      </c>
      <c r="N73" s="129">
        <f t="shared" si="1"/>
        <v>322392.99</v>
      </c>
      <c r="O73" s="62">
        <v>300</v>
      </c>
      <c r="P73" s="62">
        <v>172890</v>
      </c>
      <c r="Q73" s="62">
        <v>2594.0100000000002</v>
      </c>
      <c r="R73" s="62">
        <v>1823</v>
      </c>
    </row>
    <row r="74" spans="2:18" ht="15" customHeight="1" x14ac:dyDescent="0.25">
      <c r="B74" s="51" t="s">
        <v>35</v>
      </c>
      <c r="C74" s="51" t="s">
        <v>95</v>
      </c>
      <c r="D74" s="65">
        <v>6</v>
      </c>
      <c r="E74" s="60">
        <v>1</v>
      </c>
      <c r="F74" s="54" t="s">
        <v>16</v>
      </c>
      <c r="G74" s="64" t="s">
        <v>108</v>
      </c>
      <c r="H74" s="60">
        <v>30</v>
      </c>
      <c r="I74" s="59" t="s">
        <v>22</v>
      </c>
      <c r="J74" s="60">
        <v>102</v>
      </c>
      <c r="K74" s="61" t="s">
        <v>37</v>
      </c>
      <c r="L74" s="58">
        <v>10000</v>
      </c>
      <c r="M74" s="131">
        <f t="shared" ref="M74:M108" si="2">SUM(O74:Z74)</f>
        <v>0</v>
      </c>
      <c r="N74" s="129">
        <f t="shared" si="1"/>
        <v>10000</v>
      </c>
      <c r="O74" s="62">
        <v>0</v>
      </c>
      <c r="P74" s="62">
        <v>0</v>
      </c>
      <c r="Q74" s="62">
        <v>0</v>
      </c>
      <c r="R74" s="62">
        <v>0</v>
      </c>
    </row>
    <row r="75" spans="2:18" ht="15" customHeight="1" x14ac:dyDescent="0.25">
      <c r="B75" s="51" t="s">
        <v>35</v>
      </c>
      <c r="C75" s="51" t="s">
        <v>95</v>
      </c>
      <c r="D75" s="65">
        <v>6</v>
      </c>
      <c r="E75" s="60">
        <v>2</v>
      </c>
      <c r="F75" s="51" t="s">
        <v>16</v>
      </c>
      <c r="G75" s="64" t="s">
        <v>109</v>
      </c>
      <c r="H75" s="60">
        <v>30</v>
      </c>
      <c r="I75" s="59" t="s">
        <v>22</v>
      </c>
      <c r="J75" s="60">
        <v>102</v>
      </c>
      <c r="K75" s="61" t="s">
        <v>37</v>
      </c>
      <c r="L75" s="58">
        <v>20000</v>
      </c>
      <c r="M75" s="131">
        <f t="shared" si="2"/>
        <v>0</v>
      </c>
      <c r="N75" s="129">
        <f t="shared" ref="N75:N108" si="3">+L75-M75</f>
        <v>20000</v>
      </c>
      <c r="O75" s="62">
        <v>0</v>
      </c>
      <c r="P75" s="62">
        <v>0</v>
      </c>
      <c r="Q75" s="62">
        <v>0</v>
      </c>
      <c r="R75" s="62">
        <v>0</v>
      </c>
    </row>
    <row r="76" spans="2:18" ht="15" customHeight="1" x14ac:dyDescent="0.25">
      <c r="B76" s="51" t="s">
        <v>35</v>
      </c>
      <c r="C76" s="51" t="s">
        <v>95</v>
      </c>
      <c r="D76" s="65">
        <v>6</v>
      </c>
      <c r="E76" s="60">
        <v>2</v>
      </c>
      <c r="F76" s="51" t="s">
        <v>42</v>
      </c>
      <c r="G76" s="64" t="s">
        <v>110</v>
      </c>
      <c r="H76" s="60">
        <v>30</v>
      </c>
      <c r="I76" s="59" t="s">
        <v>22</v>
      </c>
      <c r="J76" s="60">
        <v>102</v>
      </c>
      <c r="K76" s="61" t="s">
        <v>37</v>
      </c>
      <c r="L76" s="58">
        <v>10000</v>
      </c>
      <c r="M76" s="131">
        <f t="shared" si="2"/>
        <v>0</v>
      </c>
      <c r="N76" s="129">
        <f t="shared" si="3"/>
        <v>10000</v>
      </c>
      <c r="O76" s="62">
        <v>0</v>
      </c>
      <c r="P76" s="62">
        <v>0</v>
      </c>
      <c r="Q76" s="62">
        <v>0</v>
      </c>
      <c r="R76" s="62">
        <v>0</v>
      </c>
    </row>
    <row r="77" spans="2:18" ht="15" customHeight="1" x14ac:dyDescent="0.25">
      <c r="B77" s="68" t="s">
        <v>35</v>
      </c>
      <c r="C77" s="69">
        <v>3</v>
      </c>
      <c r="D77" s="69">
        <v>6</v>
      </c>
      <c r="E77" s="70">
        <v>3</v>
      </c>
      <c r="F77" s="54" t="s">
        <v>38</v>
      </c>
      <c r="G77" s="79" t="s">
        <v>111</v>
      </c>
      <c r="H77" s="60">
        <v>30</v>
      </c>
      <c r="I77" s="59" t="s">
        <v>22</v>
      </c>
      <c r="J77" s="60">
        <v>102</v>
      </c>
      <c r="K77" s="61" t="s">
        <v>37</v>
      </c>
      <c r="L77" s="71">
        <v>25000</v>
      </c>
      <c r="M77" s="131">
        <f t="shared" si="2"/>
        <v>0</v>
      </c>
      <c r="N77" s="129">
        <f t="shared" si="3"/>
        <v>25000</v>
      </c>
      <c r="O77" s="62">
        <v>0</v>
      </c>
      <c r="P77" s="62">
        <v>0</v>
      </c>
      <c r="Q77" s="62">
        <v>0</v>
      </c>
      <c r="R77" s="62">
        <v>0</v>
      </c>
    </row>
    <row r="78" spans="2:18" ht="15" customHeight="1" x14ac:dyDescent="0.25">
      <c r="B78" s="59" t="s">
        <v>35</v>
      </c>
      <c r="C78" s="59" t="s">
        <v>95</v>
      </c>
      <c r="D78" s="72">
        <v>6</v>
      </c>
      <c r="E78" s="61">
        <v>3</v>
      </c>
      <c r="F78" s="59" t="s">
        <v>42</v>
      </c>
      <c r="G78" s="63" t="s">
        <v>112</v>
      </c>
      <c r="H78" s="61">
        <v>30</v>
      </c>
      <c r="I78" s="59" t="s">
        <v>22</v>
      </c>
      <c r="J78" s="61">
        <v>102</v>
      </c>
      <c r="K78" s="61" t="s">
        <v>37</v>
      </c>
      <c r="L78" s="58">
        <v>650000</v>
      </c>
      <c r="M78" s="131">
        <f t="shared" si="2"/>
        <v>549729.61</v>
      </c>
      <c r="N78" s="129">
        <f t="shared" si="3"/>
        <v>100270.39000000001</v>
      </c>
      <c r="O78" s="73">
        <f>650822.37+4265.44-125000</f>
        <v>530087.80999999994</v>
      </c>
      <c r="P78" s="62">
        <v>13729.5</v>
      </c>
      <c r="Q78" s="62">
        <v>5480.3</v>
      </c>
      <c r="R78" s="62">
        <v>432</v>
      </c>
    </row>
    <row r="79" spans="2:18" ht="15" customHeight="1" x14ac:dyDescent="0.25">
      <c r="B79" s="59" t="s">
        <v>35</v>
      </c>
      <c r="C79" s="59" t="s">
        <v>95</v>
      </c>
      <c r="D79" s="72">
        <v>7</v>
      </c>
      <c r="E79" s="61">
        <v>1</v>
      </c>
      <c r="F79" s="59" t="s">
        <v>16</v>
      </c>
      <c r="G79" s="63" t="s">
        <v>113</v>
      </c>
      <c r="H79" s="61">
        <v>30</v>
      </c>
      <c r="I79" s="59" t="s">
        <v>22</v>
      </c>
      <c r="J79" s="61">
        <v>102</v>
      </c>
      <c r="K79" s="61" t="s">
        <v>37</v>
      </c>
      <c r="L79" s="58">
        <v>17000000</v>
      </c>
      <c r="M79" s="131">
        <f t="shared" si="2"/>
        <v>5723567.6000000006</v>
      </c>
      <c r="N79" s="129">
        <f t="shared" si="3"/>
        <v>11276432.399999999</v>
      </c>
      <c r="O79" s="62">
        <v>1394129.68</v>
      </c>
      <c r="P79" s="62">
        <v>1443184.55</v>
      </c>
      <c r="Q79" s="62">
        <v>1443260.34</v>
      </c>
      <c r="R79" s="62">
        <v>1442993.03</v>
      </c>
    </row>
    <row r="80" spans="2:18" ht="15" customHeight="1" x14ac:dyDescent="0.25">
      <c r="B80" s="59" t="s">
        <v>35</v>
      </c>
      <c r="C80" s="59" t="s">
        <v>95</v>
      </c>
      <c r="D80" s="72">
        <v>7</v>
      </c>
      <c r="E80" s="61">
        <v>1</v>
      </c>
      <c r="F80" s="59" t="s">
        <v>38</v>
      </c>
      <c r="G80" s="63" t="s">
        <v>114</v>
      </c>
      <c r="H80" s="61">
        <v>30</v>
      </c>
      <c r="I80" s="59" t="s">
        <v>22</v>
      </c>
      <c r="J80" s="61">
        <v>102</v>
      </c>
      <c r="K80" s="61" t="s">
        <v>37</v>
      </c>
      <c r="L80" s="58">
        <v>700000</v>
      </c>
      <c r="M80" s="131">
        <f t="shared" si="2"/>
        <v>300</v>
      </c>
      <c r="N80" s="129">
        <f t="shared" si="3"/>
        <v>699700</v>
      </c>
      <c r="O80" s="62">
        <v>0</v>
      </c>
      <c r="P80" s="62">
        <v>0</v>
      </c>
      <c r="Q80" s="62">
        <v>0</v>
      </c>
      <c r="R80" s="62">
        <v>300</v>
      </c>
    </row>
    <row r="81" spans="1:18" ht="15" customHeight="1" x14ac:dyDescent="0.25">
      <c r="B81" s="59" t="s">
        <v>35</v>
      </c>
      <c r="C81" s="59" t="s">
        <v>95</v>
      </c>
      <c r="D81" s="72">
        <v>7</v>
      </c>
      <c r="E81" s="61">
        <v>1</v>
      </c>
      <c r="F81" s="59" t="s">
        <v>44</v>
      </c>
      <c r="G81" s="63" t="s">
        <v>115</v>
      </c>
      <c r="H81" s="61">
        <v>30</v>
      </c>
      <c r="I81" s="59" t="s">
        <v>22</v>
      </c>
      <c r="J81" s="61">
        <v>102</v>
      </c>
      <c r="K81" s="61" t="s">
        <v>37</v>
      </c>
      <c r="L81" s="58">
        <v>50000</v>
      </c>
      <c r="M81" s="131">
        <f t="shared" si="2"/>
        <v>7114</v>
      </c>
      <c r="N81" s="129">
        <f t="shared" si="3"/>
        <v>42886</v>
      </c>
      <c r="O81" s="62">
        <v>500</v>
      </c>
      <c r="P81" s="62">
        <v>2128</v>
      </c>
      <c r="Q81" s="62">
        <v>1407</v>
      </c>
      <c r="R81" s="62">
        <v>3079</v>
      </c>
    </row>
    <row r="82" spans="1:18" ht="15" customHeight="1" x14ac:dyDescent="0.25">
      <c r="B82" s="51" t="s">
        <v>35</v>
      </c>
      <c r="C82" s="51" t="s">
        <v>95</v>
      </c>
      <c r="D82" s="65">
        <v>7</v>
      </c>
      <c r="E82" s="60">
        <v>1</v>
      </c>
      <c r="F82" s="51" t="s">
        <v>20</v>
      </c>
      <c r="G82" s="64" t="s">
        <v>116</v>
      </c>
      <c r="H82" s="60">
        <v>30</v>
      </c>
      <c r="I82" s="59" t="s">
        <v>22</v>
      </c>
      <c r="J82" s="60">
        <v>102</v>
      </c>
      <c r="K82" s="61" t="s">
        <v>37</v>
      </c>
      <c r="L82" s="58">
        <v>250000</v>
      </c>
      <c r="M82" s="131">
        <f t="shared" si="2"/>
        <v>117518.2</v>
      </c>
      <c r="N82" s="129">
        <f t="shared" si="3"/>
        <v>132481.79999999999</v>
      </c>
      <c r="O82" s="62">
        <v>0</v>
      </c>
      <c r="P82" s="62">
        <v>1026.5999999999999</v>
      </c>
      <c r="Q82" s="62">
        <v>3604.6</v>
      </c>
      <c r="R82" s="62">
        <v>112887</v>
      </c>
    </row>
    <row r="83" spans="1:18" ht="15" customHeight="1" x14ac:dyDescent="0.25">
      <c r="B83" s="51" t="s">
        <v>35</v>
      </c>
      <c r="C83" s="51" t="s">
        <v>95</v>
      </c>
      <c r="D83" s="65">
        <v>7</v>
      </c>
      <c r="E83" s="60">
        <v>1</v>
      </c>
      <c r="F83" s="51" t="s">
        <v>74</v>
      </c>
      <c r="G83" s="64" t="s">
        <v>117</v>
      </c>
      <c r="H83" s="60">
        <v>30</v>
      </c>
      <c r="I83" s="59" t="s">
        <v>22</v>
      </c>
      <c r="J83" s="60">
        <v>102</v>
      </c>
      <c r="K83" s="61" t="s">
        <v>37</v>
      </c>
      <c r="L83" s="58">
        <v>20000</v>
      </c>
      <c r="M83" s="131">
        <f t="shared" si="2"/>
        <v>1262.5999999999999</v>
      </c>
      <c r="N83" s="129">
        <f t="shared" si="3"/>
        <v>18737.400000000001</v>
      </c>
      <c r="O83" s="62">
        <v>0</v>
      </c>
      <c r="P83" s="62">
        <v>0</v>
      </c>
      <c r="Q83" s="62">
        <v>236</v>
      </c>
      <c r="R83" s="62">
        <v>1026.5999999999999</v>
      </c>
    </row>
    <row r="84" spans="1:18" ht="15" customHeight="1" x14ac:dyDescent="0.25">
      <c r="B84" s="51" t="s">
        <v>35</v>
      </c>
      <c r="C84" s="51" t="s">
        <v>95</v>
      </c>
      <c r="D84" s="65">
        <v>7</v>
      </c>
      <c r="E84" s="60">
        <v>2</v>
      </c>
      <c r="F84" s="51" t="s">
        <v>38</v>
      </c>
      <c r="G84" s="64" t="s">
        <v>118</v>
      </c>
      <c r="H84" s="60">
        <v>30</v>
      </c>
      <c r="I84" s="59" t="s">
        <v>22</v>
      </c>
      <c r="J84" s="60">
        <v>102</v>
      </c>
      <c r="K84" s="61" t="s">
        <v>37</v>
      </c>
      <c r="L84" s="58">
        <v>100000</v>
      </c>
      <c r="M84" s="131">
        <f t="shared" si="2"/>
        <v>3304</v>
      </c>
      <c r="N84" s="129">
        <f t="shared" si="3"/>
        <v>96696</v>
      </c>
      <c r="O84" s="62">
        <v>0</v>
      </c>
      <c r="P84" s="62">
        <v>0</v>
      </c>
      <c r="Q84" s="62">
        <v>3304</v>
      </c>
      <c r="R84" s="62">
        <v>0</v>
      </c>
    </row>
    <row r="85" spans="1:18" ht="15" customHeight="1" x14ac:dyDescent="0.25">
      <c r="B85" s="51" t="s">
        <v>35</v>
      </c>
      <c r="C85" s="51" t="s">
        <v>95</v>
      </c>
      <c r="D85" s="65">
        <v>7</v>
      </c>
      <c r="E85" s="60">
        <v>2</v>
      </c>
      <c r="F85" s="51" t="s">
        <v>42</v>
      </c>
      <c r="G85" s="64" t="s">
        <v>119</v>
      </c>
      <c r="H85" s="60">
        <v>30</v>
      </c>
      <c r="I85" s="59" t="s">
        <v>22</v>
      </c>
      <c r="J85" s="60">
        <v>102</v>
      </c>
      <c r="K85" s="61" t="s">
        <v>37</v>
      </c>
      <c r="L85" s="58">
        <v>100000</v>
      </c>
      <c r="M85" s="131">
        <f t="shared" si="2"/>
        <v>54240</v>
      </c>
      <c r="N85" s="129">
        <f t="shared" si="3"/>
        <v>45760</v>
      </c>
      <c r="O85" s="62">
        <v>0</v>
      </c>
      <c r="P85" s="62">
        <v>54240</v>
      </c>
      <c r="Q85" s="62">
        <v>0</v>
      </c>
      <c r="R85" s="62">
        <v>0</v>
      </c>
    </row>
    <row r="86" spans="1:18" ht="15" customHeight="1" x14ac:dyDescent="0.25">
      <c r="B86" s="51" t="s">
        <v>35</v>
      </c>
      <c r="C86" s="51" t="s">
        <v>95</v>
      </c>
      <c r="D86" s="65">
        <v>7</v>
      </c>
      <c r="E86" s="60">
        <v>2</v>
      </c>
      <c r="F86" s="51" t="s">
        <v>20</v>
      </c>
      <c r="G86" s="64" t="s">
        <v>120</v>
      </c>
      <c r="H86" s="60">
        <v>30</v>
      </c>
      <c r="I86" s="59" t="s">
        <v>22</v>
      </c>
      <c r="J86" s="60">
        <v>102</v>
      </c>
      <c r="K86" s="61" t="s">
        <v>37</v>
      </c>
      <c r="L86" s="58">
        <v>250000</v>
      </c>
      <c r="M86" s="131">
        <f t="shared" si="2"/>
        <v>93302.489999999991</v>
      </c>
      <c r="N86" s="129">
        <f t="shared" si="3"/>
        <v>156697.51</v>
      </c>
      <c r="O86" s="62">
        <v>0</v>
      </c>
      <c r="P86" s="62">
        <v>93177.54</v>
      </c>
      <c r="Q86" s="62">
        <v>0</v>
      </c>
      <c r="R86" s="62">
        <v>124.95</v>
      </c>
    </row>
    <row r="87" spans="1:18" ht="15" customHeight="1" x14ac:dyDescent="0.25">
      <c r="B87" s="51" t="s">
        <v>35</v>
      </c>
      <c r="C87" s="51" t="s">
        <v>95</v>
      </c>
      <c r="D87" s="65">
        <v>7</v>
      </c>
      <c r="E87" s="60">
        <v>2</v>
      </c>
      <c r="F87" s="51" t="s">
        <v>74</v>
      </c>
      <c r="G87" s="133" t="s">
        <v>121</v>
      </c>
      <c r="H87" s="60">
        <v>30</v>
      </c>
      <c r="I87" s="59" t="s">
        <v>22</v>
      </c>
      <c r="J87" s="60">
        <v>102</v>
      </c>
      <c r="K87" s="61" t="s">
        <v>37</v>
      </c>
      <c r="L87" s="58">
        <v>125000</v>
      </c>
      <c r="M87" s="131">
        <f t="shared" si="2"/>
        <v>3951</v>
      </c>
      <c r="N87" s="129">
        <f t="shared" si="3"/>
        <v>121049</v>
      </c>
      <c r="O87" s="62">
        <v>0</v>
      </c>
      <c r="P87" s="62">
        <v>0</v>
      </c>
      <c r="Q87" s="62">
        <v>3951</v>
      </c>
      <c r="R87" s="62">
        <v>0</v>
      </c>
    </row>
    <row r="88" spans="1:18" ht="15" customHeight="1" x14ac:dyDescent="0.25">
      <c r="B88" s="51" t="s">
        <v>35</v>
      </c>
      <c r="C88" s="51" t="s">
        <v>95</v>
      </c>
      <c r="D88" s="65">
        <v>9</v>
      </c>
      <c r="E88" s="60">
        <v>1</v>
      </c>
      <c r="F88" s="54" t="s">
        <v>16</v>
      </c>
      <c r="G88" s="133" t="s">
        <v>122</v>
      </c>
      <c r="H88" s="60">
        <v>30</v>
      </c>
      <c r="I88" s="59" t="s">
        <v>22</v>
      </c>
      <c r="J88" s="60">
        <v>102</v>
      </c>
      <c r="K88" s="61" t="s">
        <v>37</v>
      </c>
      <c r="L88" s="74">
        <v>5000000</v>
      </c>
      <c r="M88" s="131">
        <f t="shared" si="2"/>
        <v>1914603.98</v>
      </c>
      <c r="N88" s="129">
        <f t="shared" si="3"/>
        <v>3085396.02</v>
      </c>
      <c r="O88" s="62">
        <v>125000</v>
      </c>
      <c r="P88" s="62">
        <v>1787879.5</v>
      </c>
      <c r="Q88" s="62">
        <v>279.93</v>
      </c>
      <c r="R88" s="62">
        <v>1444.55</v>
      </c>
    </row>
    <row r="89" spans="1:18" ht="15" customHeight="1" x14ac:dyDescent="0.25">
      <c r="B89" s="51" t="s">
        <v>35</v>
      </c>
      <c r="C89" s="51" t="s">
        <v>95</v>
      </c>
      <c r="D89" s="65">
        <v>9</v>
      </c>
      <c r="E89" s="60">
        <v>2</v>
      </c>
      <c r="F89" s="54" t="s">
        <v>16</v>
      </c>
      <c r="G89" s="63" t="s">
        <v>123</v>
      </c>
      <c r="H89" s="60">
        <v>30</v>
      </c>
      <c r="I89" s="59" t="s">
        <v>22</v>
      </c>
      <c r="J89" s="60">
        <v>102</v>
      </c>
      <c r="K89" s="61" t="s">
        <v>37</v>
      </c>
      <c r="L89" s="74">
        <v>5000000</v>
      </c>
      <c r="M89" s="131">
        <f t="shared" si="2"/>
        <v>1759382.99</v>
      </c>
      <c r="N89" s="129">
        <f t="shared" si="3"/>
        <v>3240617.01</v>
      </c>
      <c r="O89" s="62">
        <v>621428.97</v>
      </c>
      <c r="P89" s="62">
        <v>1330.7</v>
      </c>
      <c r="Q89" s="62">
        <v>1128759.8</v>
      </c>
      <c r="R89" s="62">
        <v>7863.52</v>
      </c>
    </row>
    <row r="90" spans="1:18" ht="15" customHeight="1" x14ac:dyDescent="0.25">
      <c r="B90" s="51" t="s">
        <v>35</v>
      </c>
      <c r="C90" s="51" t="s">
        <v>95</v>
      </c>
      <c r="D90" s="65">
        <v>9</v>
      </c>
      <c r="E90" s="60">
        <v>5</v>
      </c>
      <c r="F90" s="54" t="s">
        <v>16</v>
      </c>
      <c r="G90" s="64" t="s">
        <v>124</v>
      </c>
      <c r="H90" s="60">
        <v>30</v>
      </c>
      <c r="I90" s="59" t="s">
        <v>22</v>
      </c>
      <c r="J90" s="60">
        <v>102</v>
      </c>
      <c r="K90" s="61" t="s">
        <v>37</v>
      </c>
      <c r="L90" s="74">
        <v>50000</v>
      </c>
      <c r="M90" s="131">
        <f t="shared" si="2"/>
        <v>40456.31</v>
      </c>
      <c r="N90" s="129">
        <f t="shared" si="3"/>
        <v>9543.6900000000023</v>
      </c>
      <c r="O90" s="62">
        <v>2970</v>
      </c>
      <c r="P90" s="62">
        <v>693.97</v>
      </c>
      <c r="Q90" s="62">
        <v>3110.34</v>
      </c>
      <c r="R90" s="62">
        <v>33682</v>
      </c>
    </row>
    <row r="91" spans="1:18" ht="15" customHeight="1" x14ac:dyDescent="0.25">
      <c r="B91" s="51" t="s">
        <v>35</v>
      </c>
      <c r="C91" s="51" t="s">
        <v>95</v>
      </c>
      <c r="D91" s="65">
        <v>9</v>
      </c>
      <c r="E91" s="60">
        <v>6</v>
      </c>
      <c r="F91" s="54" t="s">
        <v>16</v>
      </c>
      <c r="G91" s="64" t="s">
        <v>125</v>
      </c>
      <c r="H91" s="60">
        <v>30</v>
      </c>
      <c r="I91" s="59" t="s">
        <v>22</v>
      </c>
      <c r="J91" s="60">
        <v>102</v>
      </c>
      <c r="K91" s="61" t="s">
        <v>37</v>
      </c>
      <c r="L91" s="74">
        <v>950000</v>
      </c>
      <c r="M91" s="131">
        <f t="shared" si="2"/>
        <v>104130.05</v>
      </c>
      <c r="N91" s="129">
        <f t="shared" si="3"/>
        <v>845869.95</v>
      </c>
      <c r="O91" s="62">
        <v>83379.740000000005</v>
      </c>
      <c r="P91" s="62">
        <v>350</v>
      </c>
      <c r="Q91" s="62">
        <v>18660.3</v>
      </c>
      <c r="R91" s="62">
        <v>1740.01</v>
      </c>
    </row>
    <row r="92" spans="1:18" ht="15" customHeight="1" x14ac:dyDescent="0.25">
      <c r="B92" s="51" t="s">
        <v>35</v>
      </c>
      <c r="C92" s="51" t="s">
        <v>95</v>
      </c>
      <c r="D92" s="65">
        <v>9</v>
      </c>
      <c r="E92" s="60">
        <v>8</v>
      </c>
      <c r="F92" s="54" t="s">
        <v>16</v>
      </c>
      <c r="G92" s="64" t="s">
        <v>126</v>
      </c>
      <c r="H92" s="60">
        <v>30</v>
      </c>
      <c r="I92" s="59" t="s">
        <v>22</v>
      </c>
      <c r="J92" s="60">
        <v>102</v>
      </c>
      <c r="K92" s="61" t="s">
        <v>37</v>
      </c>
      <c r="L92" s="74">
        <v>1500000</v>
      </c>
      <c r="M92" s="131">
        <f t="shared" si="2"/>
        <v>26636</v>
      </c>
      <c r="N92" s="129">
        <f t="shared" si="3"/>
        <v>1473364</v>
      </c>
      <c r="O92" s="62">
        <v>0</v>
      </c>
      <c r="P92" s="62">
        <v>0</v>
      </c>
      <c r="Q92" s="62">
        <v>24984</v>
      </c>
      <c r="R92" s="62">
        <v>1652</v>
      </c>
    </row>
    <row r="93" spans="1:18" ht="15" customHeight="1" x14ac:dyDescent="0.25">
      <c r="B93" s="51" t="s">
        <v>35</v>
      </c>
      <c r="C93" s="51" t="s">
        <v>95</v>
      </c>
      <c r="D93" s="65">
        <v>9</v>
      </c>
      <c r="E93" s="60">
        <v>9</v>
      </c>
      <c r="F93" s="54" t="s">
        <v>16</v>
      </c>
      <c r="G93" s="64" t="s">
        <v>127</v>
      </c>
      <c r="H93" s="60">
        <v>30</v>
      </c>
      <c r="I93" s="59" t="s">
        <v>22</v>
      </c>
      <c r="J93" s="60">
        <v>102</v>
      </c>
      <c r="K93" s="61" t="s">
        <v>37</v>
      </c>
      <c r="L93" s="74">
        <v>6500000</v>
      </c>
      <c r="M93" s="131">
        <f t="shared" si="2"/>
        <v>2461258.31</v>
      </c>
      <c r="N93" s="129">
        <f t="shared" si="3"/>
        <v>4038741.69</v>
      </c>
      <c r="O93" s="62">
        <v>601109.81000000006</v>
      </c>
      <c r="P93" s="62">
        <v>486372.76</v>
      </c>
      <c r="Q93" s="62">
        <v>581561.82999999996</v>
      </c>
      <c r="R93" s="62">
        <v>792213.91</v>
      </c>
    </row>
    <row r="94" spans="1:18" ht="15" customHeight="1" x14ac:dyDescent="0.25">
      <c r="B94" s="51" t="s">
        <v>35</v>
      </c>
      <c r="C94" s="51" t="s">
        <v>128</v>
      </c>
      <c r="D94" s="65">
        <v>1</v>
      </c>
      <c r="E94" s="60">
        <v>1</v>
      </c>
      <c r="F94" s="54" t="s">
        <v>16</v>
      </c>
      <c r="G94" s="64" t="s">
        <v>129</v>
      </c>
      <c r="H94" s="60">
        <v>30</v>
      </c>
      <c r="I94" s="59" t="s">
        <v>22</v>
      </c>
      <c r="J94" s="60">
        <v>102</v>
      </c>
      <c r="K94" s="61" t="s">
        <v>37</v>
      </c>
      <c r="L94" s="58">
        <v>2000000</v>
      </c>
      <c r="M94" s="131">
        <f t="shared" si="2"/>
        <v>283539.51</v>
      </c>
      <c r="N94" s="129">
        <f t="shared" si="3"/>
        <v>1716460.49</v>
      </c>
      <c r="O94" s="62">
        <v>188460.08</v>
      </c>
      <c r="P94" s="62">
        <v>0</v>
      </c>
      <c r="Q94" s="62">
        <v>95079.43</v>
      </c>
      <c r="R94" s="62">
        <v>0</v>
      </c>
    </row>
    <row r="95" spans="1:18" ht="15" customHeight="1" x14ac:dyDescent="0.25">
      <c r="A95" s="128"/>
      <c r="B95" s="51" t="s">
        <v>35</v>
      </c>
      <c r="C95" s="51" t="s">
        <v>128</v>
      </c>
      <c r="D95" s="65">
        <v>1</v>
      </c>
      <c r="E95" s="60">
        <v>3</v>
      </c>
      <c r="F95" s="54" t="s">
        <v>16</v>
      </c>
      <c r="G95" s="63" t="s">
        <v>130</v>
      </c>
      <c r="H95" s="60">
        <v>30</v>
      </c>
      <c r="I95" s="59" t="s">
        <v>22</v>
      </c>
      <c r="J95" s="60">
        <v>102</v>
      </c>
      <c r="K95" s="61" t="s">
        <v>37</v>
      </c>
      <c r="L95" s="58">
        <v>5000000</v>
      </c>
      <c r="M95" s="131">
        <f t="shared" si="2"/>
        <v>1400344.5</v>
      </c>
      <c r="N95" s="129">
        <f t="shared" si="3"/>
        <v>3599655.5</v>
      </c>
      <c r="O95" s="62">
        <v>54019.96</v>
      </c>
      <c r="P95" s="62">
        <v>0</v>
      </c>
      <c r="Q95" s="62">
        <v>376221.44</v>
      </c>
      <c r="R95" s="62">
        <v>970103.1</v>
      </c>
    </row>
    <row r="96" spans="1:18" ht="15" customHeight="1" x14ac:dyDescent="0.25">
      <c r="A96" s="128"/>
      <c r="B96" s="51" t="s">
        <v>35</v>
      </c>
      <c r="C96" s="51" t="s">
        <v>128</v>
      </c>
      <c r="D96" s="65">
        <v>1</v>
      </c>
      <c r="E96" s="60">
        <v>4</v>
      </c>
      <c r="F96" s="54" t="s">
        <v>16</v>
      </c>
      <c r="G96" s="64" t="s">
        <v>131</v>
      </c>
      <c r="H96" s="60">
        <v>30</v>
      </c>
      <c r="I96" s="59" t="s">
        <v>22</v>
      </c>
      <c r="J96" s="60">
        <v>102</v>
      </c>
      <c r="K96" s="61" t="s">
        <v>37</v>
      </c>
      <c r="L96" s="58">
        <v>200000</v>
      </c>
      <c r="M96" s="131">
        <f t="shared" si="2"/>
        <v>218450.92</v>
      </c>
      <c r="N96" s="149">
        <f t="shared" si="3"/>
        <v>-18450.920000000013</v>
      </c>
      <c r="O96" s="62">
        <v>121319.8</v>
      </c>
      <c r="P96" s="62">
        <v>51179.66</v>
      </c>
      <c r="Q96" s="62">
        <v>1995</v>
      </c>
      <c r="R96" s="62">
        <v>43956.46</v>
      </c>
    </row>
    <row r="97" spans="1:19" ht="15" customHeight="1" x14ac:dyDescent="0.25">
      <c r="A97" s="128"/>
      <c r="B97" s="51" t="s">
        <v>35</v>
      </c>
      <c r="C97" s="51" t="s">
        <v>128</v>
      </c>
      <c r="D97" s="65">
        <v>1</v>
      </c>
      <c r="E97" s="60">
        <v>9</v>
      </c>
      <c r="F97" s="54" t="s">
        <v>16</v>
      </c>
      <c r="G97" s="64" t="s">
        <v>132</v>
      </c>
      <c r="H97" s="60">
        <v>30</v>
      </c>
      <c r="I97" s="59" t="s">
        <v>22</v>
      </c>
      <c r="J97" s="60">
        <v>102</v>
      </c>
      <c r="K97" s="61" t="s">
        <v>37</v>
      </c>
      <c r="L97" s="74">
        <v>2500000</v>
      </c>
      <c r="M97" s="131">
        <f t="shared" si="2"/>
        <v>521140.01999999996</v>
      </c>
      <c r="N97" s="129">
        <f t="shared" si="3"/>
        <v>1978859.98</v>
      </c>
      <c r="O97" s="62">
        <v>481089.42</v>
      </c>
      <c r="P97" s="62">
        <v>0</v>
      </c>
      <c r="Q97" s="62">
        <v>38733.870000000003</v>
      </c>
      <c r="R97" s="62">
        <v>1316.73</v>
      </c>
    </row>
    <row r="98" spans="1:19" ht="15" customHeight="1" x14ac:dyDescent="0.25">
      <c r="A98" s="128"/>
      <c r="B98" s="51" t="s">
        <v>35</v>
      </c>
      <c r="C98" s="51" t="s">
        <v>128</v>
      </c>
      <c r="D98" s="65">
        <v>2</v>
      </c>
      <c r="E98" s="60">
        <v>1</v>
      </c>
      <c r="F98" s="54" t="s">
        <v>16</v>
      </c>
      <c r="G98" s="64" t="s">
        <v>133</v>
      </c>
      <c r="H98" s="60">
        <v>30</v>
      </c>
      <c r="I98" s="59" t="s">
        <v>22</v>
      </c>
      <c r="J98" s="60">
        <v>102</v>
      </c>
      <c r="K98" s="61" t="s">
        <v>37</v>
      </c>
      <c r="L98" s="74">
        <v>100000</v>
      </c>
      <c r="M98" s="131">
        <f t="shared" si="2"/>
        <v>0</v>
      </c>
      <c r="N98" s="129">
        <f t="shared" si="3"/>
        <v>100000</v>
      </c>
      <c r="O98" s="62">
        <v>0</v>
      </c>
      <c r="P98" s="62">
        <v>0</v>
      </c>
      <c r="Q98" s="62">
        <v>0</v>
      </c>
      <c r="R98" s="62">
        <v>0</v>
      </c>
    </row>
    <row r="99" spans="1:19" ht="15" customHeight="1" x14ac:dyDescent="0.25">
      <c r="A99" s="128"/>
      <c r="B99" s="51" t="s">
        <v>35</v>
      </c>
      <c r="C99" s="51" t="s">
        <v>128</v>
      </c>
      <c r="D99" s="65">
        <v>4</v>
      </c>
      <c r="E99" s="60">
        <v>1</v>
      </c>
      <c r="F99" s="54" t="s">
        <v>16</v>
      </c>
      <c r="G99" s="64" t="s">
        <v>134</v>
      </c>
      <c r="H99" s="60">
        <v>30</v>
      </c>
      <c r="I99" s="59" t="s">
        <v>22</v>
      </c>
      <c r="J99" s="60">
        <v>102</v>
      </c>
      <c r="K99" s="61" t="s">
        <v>37</v>
      </c>
      <c r="L99" s="74">
        <v>4000000</v>
      </c>
      <c r="M99" s="131">
        <f t="shared" si="2"/>
        <v>0</v>
      </c>
      <c r="N99" s="129">
        <f t="shared" si="3"/>
        <v>4000000</v>
      </c>
      <c r="O99" s="62">
        <v>0</v>
      </c>
      <c r="P99" s="62">
        <v>0</v>
      </c>
      <c r="Q99" s="62">
        <v>0</v>
      </c>
      <c r="R99" s="62">
        <v>0</v>
      </c>
    </row>
    <row r="100" spans="1:19" ht="15" customHeight="1" x14ac:dyDescent="0.25">
      <c r="A100" s="128"/>
      <c r="B100" s="51" t="s">
        <v>35</v>
      </c>
      <c r="C100" s="51" t="s">
        <v>128</v>
      </c>
      <c r="D100" s="65">
        <v>5</v>
      </c>
      <c r="E100" s="60">
        <v>4</v>
      </c>
      <c r="F100" s="54" t="s">
        <v>16</v>
      </c>
      <c r="G100" s="64" t="s">
        <v>135</v>
      </c>
      <c r="H100" s="60">
        <v>30</v>
      </c>
      <c r="I100" s="59" t="s">
        <v>22</v>
      </c>
      <c r="J100" s="60">
        <v>102</v>
      </c>
      <c r="K100" s="61" t="s">
        <v>37</v>
      </c>
      <c r="L100" s="74">
        <v>10000000</v>
      </c>
      <c r="M100" s="131">
        <f t="shared" si="2"/>
        <v>2047763.2</v>
      </c>
      <c r="N100" s="129">
        <f t="shared" si="3"/>
        <v>7952236.7999999998</v>
      </c>
      <c r="O100" s="62">
        <v>0</v>
      </c>
      <c r="P100" s="62">
        <v>0</v>
      </c>
      <c r="Q100" s="62">
        <v>0</v>
      </c>
      <c r="R100" s="62">
        <v>2047763.2</v>
      </c>
    </row>
    <row r="101" spans="1:19" ht="15" customHeight="1" x14ac:dyDescent="0.25">
      <c r="A101" s="128"/>
      <c r="B101" s="51" t="s">
        <v>35</v>
      </c>
      <c r="C101" s="51" t="s">
        <v>128</v>
      </c>
      <c r="D101" s="65">
        <v>5</v>
      </c>
      <c r="E101" s="60">
        <v>5</v>
      </c>
      <c r="F101" s="54" t="s">
        <v>16</v>
      </c>
      <c r="G101" s="64" t="s">
        <v>136</v>
      </c>
      <c r="H101" s="60">
        <v>30</v>
      </c>
      <c r="I101" s="59" t="s">
        <v>22</v>
      </c>
      <c r="J101" s="60">
        <v>102</v>
      </c>
      <c r="K101" s="61" t="s">
        <v>37</v>
      </c>
      <c r="L101" s="74">
        <v>750000</v>
      </c>
      <c r="M101" s="131">
        <f t="shared" si="2"/>
        <v>0</v>
      </c>
      <c r="N101" s="129">
        <f t="shared" si="3"/>
        <v>750000</v>
      </c>
      <c r="O101" s="62">
        <v>0</v>
      </c>
      <c r="P101" s="62">
        <v>0</v>
      </c>
      <c r="Q101" s="62">
        <v>0</v>
      </c>
      <c r="R101" s="62">
        <v>0</v>
      </c>
    </row>
    <row r="102" spans="1:19" ht="15" customHeight="1" x14ac:dyDescent="0.25">
      <c r="A102" s="128"/>
      <c r="B102" s="51" t="s">
        <v>35</v>
      </c>
      <c r="C102" s="51" t="s">
        <v>128</v>
      </c>
      <c r="D102" s="65">
        <v>5</v>
      </c>
      <c r="E102" s="60">
        <v>6</v>
      </c>
      <c r="F102" s="54" t="s">
        <v>16</v>
      </c>
      <c r="G102" s="64" t="s">
        <v>137</v>
      </c>
      <c r="H102" s="60">
        <v>30</v>
      </c>
      <c r="I102" s="59" t="s">
        <v>22</v>
      </c>
      <c r="J102" s="60">
        <v>102</v>
      </c>
      <c r="K102" s="61" t="s">
        <v>37</v>
      </c>
      <c r="L102" s="74">
        <v>700000</v>
      </c>
      <c r="M102" s="131">
        <f t="shared" si="2"/>
        <v>2795</v>
      </c>
      <c r="N102" s="129">
        <f t="shared" si="3"/>
        <v>697205</v>
      </c>
      <c r="O102" s="62">
        <v>0</v>
      </c>
      <c r="P102" s="62">
        <v>0</v>
      </c>
      <c r="Q102" s="62">
        <v>2795</v>
      </c>
      <c r="R102" s="62">
        <v>0</v>
      </c>
    </row>
    <row r="103" spans="1:19" ht="15" customHeight="1" x14ac:dyDescent="0.25">
      <c r="A103" s="128"/>
      <c r="B103" s="51" t="s">
        <v>35</v>
      </c>
      <c r="C103" s="51" t="s">
        <v>128</v>
      </c>
      <c r="D103" s="65">
        <v>8</v>
      </c>
      <c r="E103" s="60">
        <v>3</v>
      </c>
      <c r="F103" s="51" t="s">
        <v>16</v>
      </c>
      <c r="G103" s="64" t="s">
        <v>138</v>
      </c>
      <c r="H103" s="60">
        <v>30</v>
      </c>
      <c r="I103" s="59" t="s">
        <v>22</v>
      </c>
      <c r="J103" s="60">
        <v>102</v>
      </c>
      <c r="K103" s="61" t="s">
        <v>37</v>
      </c>
      <c r="L103" s="74">
        <v>8000000</v>
      </c>
      <c r="M103" s="131">
        <f t="shared" si="2"/>
        <v>478813.56</v>
      </c>
      <c r="N103" s="129">
        <f t="shared" si="3"/>
        <v>7521186.4400000004</v>
      </c>
      <c r="O103" s="62">
        <v>0</v>
      </c>
      <c r="P103" s="62">
        <v>478813.56</v>
      </c>
      <c r="Q103" s="62">
        <v>0</v>
      </c>
      <c r="R103" s="62">
        <v>0</v>
      </c>
    </row>
    <row r="104" spans="1:19" ht="15" customHeight="1" x14ac:dyDescent="0.25">
      <c r="A104" s="128"/>
      <c r="B104" s="51" t="s">
        <v>35</v>
      </c>
      <c r="C104" s="51" t="s">
        <v>128</v>
      </c>
      <c r="D104" s="65">
        <v>9</v>
      </c>
      <c r="E104" s="60">
        <v>3</v>
      </c>
      <c r="F104" s="51" t="s">
        <v>42</v>
      </c>
      <c r="G104" s="63" t="s">
        <v>139</v>
      </c>
      <c r="H104" s="60">
        <v>30</v>
      </c>
      <c r="I104" s="59" t="s">
        <v>22</v>
      </c>
      <c r="J104" s="60">
        <v>102</v>
      </c>
      <c r="K104" s="61" t="s">
        <v>37</v>
      </c>
      <c r="L104" s="58">
        <v>3500000</v>
      </c>
      <c r="M104" s="131">
        <f t="shared" si="2"/>
        <v>0</v>
      </c>
      <c r="N104" s="129">
        <f t="shared" si="3"/>
        <v>3500000</v>
      </c>
      <c r="O104" s="62">
        <v>0</v>
      </c>
      <c r="P104" s="62">
        <v>0</v>
      </c>
      <c r="Q104" s="62">
        <v>0</v>
      </c>
      <c r="R104" s="62">
        <v>0</v>
      </c>
    </row>
    <row r="105" spans="1:19" ht="15" customHeight="1" x14ac:dyDescent="0.25">
      <c r="B105" s="51" t="s">
        <v>35</v>
      </c>
      <c r="C105" s="51" t="s">
        <v>128</v>
      </c>
      <c r="D105" s="65">
        <v>9</v>
      </c>
      <c r="E105" s="60">
        <v>5</v>
      </c>
      <c r="F105" s="51" t="s">
        <v>38</v>
      </c>
      <c r="G105" s="63" t="s">
        <v>140</v>
      </c>
      <c r="H105" s="60">
        <v>30</v>
      </c>
      <c r="I105" s="59" t="s">
        <v>22</v>
      </c>
      <c r="J105" s="60">
        <v>102</v>
      </c>
      <c r="K105" s="61" t="s">
        <v>37</v>
      </c>
      <c r="L105" s="58">
        <v>4500000</v>
      </c>
      <c r="M105" s="131">
        <f t="shared" si="2"/>
        <v>3231800</v>
      </c>
      <c r="N105" s="129">
        <f t="shared" si="3"/>
        <v>1268200</v>
      </c>
      <c r="O105" s="62">
        <v>0</v>
      </c>
      <c r="P105" s="62">
        <v>3231800</v>
      </c>
      <c r="Q105" s="62">
        <v>0</v>
      </c>
      <c r="R105" s="62">
        <v>0</v>
      </c>
    </row>
    <row r="106" spans="1:19" ht="15" customHeight="1" x14ac:dyDescent="0.25">
      <c r="B106" s="51" t="s">
        <v>35</v>
      </c>
      <c r="C106" s="51" t="s">
        <v>141</v>
      </c>
      <c r="D106" s="65">
        <v>1</v>
      </c>
      <c r="E106" s="60">
        <v>1</v>
      </c>
      <c r="F106" s="51" t="s">
        <v>16</v>
      </c>
      <c r="G106" s="63" t="s">
        <v>142</v>
      </c>
      <c r="H106" s="60">
        <v>30</v>
      </c>
      <c r="I106" s="59" t="s">
        <v>22</v>
      </c>
      <c r="J106" s="60">
        <v>102</v>
      </c>
      <c r="K106" s="61" t="s">
        <v>37</v>
      </c>
      <c r="L106" s="58">
        <v>8000000</v>
      </c>
      <c r="M106" s="131">
        <f t="shared" si="2"/>
        <v>1377790.58</v>
      </c>
      <c r="N106" s="129">
        <f t="shared" si="3"/>
        <v>6622209.4199999999</v>
      </c>
      <c r="O106" s="62">
        <v>0</v>
      </c>
      <c r="P106" s="62">
        <v>1377790.58</v>
      </c>
      <c r="Q106" s="62">
        <v>0</v>
      </c>
      <c r="R106" s="62">
        <v>0</v>
      </c>
    </row>
    <row r="107" spans="1:19" ht="15" customHeight="1" x14ac:dyDescent="0.25">
      <c r="B107" s="51" t="s">
        <v>35</v>
      </c>
      <c r="C107" s="51" t="s">
        <v>141</v>
      </c>
      <c r="D107" s="65">
        <v>1</v>
      </c>
      <c r="E107" s="60">
        <v>2</v>
      </c>
      <c r="F107" s="51" t="s">
        <v>16</v>
      </c>
      <c r="G107" s="63" t="s">
        <v>143</v>
      </c>
      <c r="H107" s="60">
        <v>30</v>
      </c>
      <c r="I107" s="59" t="s">
        <v>22</v>
      </c>
      <c r="J107" s="60">
        <v>102</v>
      </c>
      <c r="K107" s="61" t="s">
        <v>37</v>
      </c>
      <c r="L107" s="58">
        <v>15000000</v>
      </c>
      <c r="M107" s="131">
        <f t="shared" si="2"/>
        <v>1281878.1299999999</v>
      </c>
      <c r="N107" s="129">
        <f t="shared" si="3"/>
        <v>13718121.870000001</v>
      </c>
      <c r="O107" s="62">
        <v>0</v>
      </c>
      <c r="P107" s="62">
        <v>0</v>
      </c>
      <c r="Q107" s="62">
        <v>1281878.1299999999</v>
      </c>
      <c r="R107" s="62">
        <v>0</v>
      </c>
    </row>
    <row r="108" spans="1:19" ht="15" customHeight="1" x14ac:dyDescent="0.25">
      <c r="B108" s="51" t="s">
        <v>35</v>
      </c>
      <c r="C108" s="51" t="s">
        <v>141</v>
      </c>
      <c r="D108" s="65">
        <v>2</v>
      </c>
      <c r="E108" s="60">
        <v>7</v>
      </c>
      <c r="F108" s="51" t="s">
        <v>16</v>
      </c>
      <c r="G108" s="63" t="s">
        <v>144</v>
      </c>
      <c r="H108" s="60">
        <v>30</v>
      </c>
      <c r="I108" s="59" t="s">
        <v>22</v>
      </c>
      <c r="J108" s="60">
        <v>102</v>
      </c>
      <c r="K108" s="61" t="s">
        <v>37</v>
      </c>
      <c r="L108" s="58">
        <v>12000000</v>
      </c>
      <c r="M108" s="62">
        <f t="shared" si="2"/>
        <v>0</v>
      </c>
      <c r="N108" s="129">
        <f t="shared" si="3"/>
        <v>12000000</v>
      </c>
      <c r="O108" s="62">
        <v>0</v>
      </c>
      <c r="P108" s="62">
        <v>0</v>
      </c>
      <c r="Q108" s="62">
        <v>0</v>
      </c>
      <c r="R108" s="62">
        <v>0</v>
      </c>
    </row>
    <row r="109" spans="1:19" ht="15" customHeight="1" x14ac:dyDescent="0.25">
      <c r="B109" s="54" t="s">
        <v>35</v>
      </c>
      <c r="C109" s="54" t="s">
        <v>15</v>
      </c>
      <c r="D109" s="52">
        <v>1</v>
      </c>
      <c r="E109" s="53">
        <v>1</v>
      </c>
      <c r="F109" s="54" t="s">
        <v>16</v>
      </c>
      <c r="G109" s="75" t="s">
        <v>36</v>
      </c>
      <c r="H109" s="53">
        <v>30</v>
      </c>
      <c r="I109" s="76" t="s">
        <v>22</v>
      </c>
      <c r="J109" s="53">
        <v>102</v>
      </c>
      <c r="K109" s="77" t="s">
        <v>37</v>
      </c>
      <c r="L109" s="78">
        <v>72000000</v>
      </c>
      <c r="M109" s="134">
        <f>SUM(O109:Z109)</f>
        <v>23686270.859999999</v>
      </c>
      <c r="N109" s="135">
        <f>+L109-M109</f>
        <v>48313729.140000001</v>
      </c>
      <c r="O109" s="131">
        <v>5991965.0199999996</v>
      </c>
      <c r="P109" s="131">
        <v>5915869.2000000002</v>
      </c>
      <c r="Q109" s="131">
        <v>5893243.3600000003</v>
      </c>
      <c r="R109" s="131">
        <f>5695193.28+190000</f>
        <v>5885193.2800000003</v>
      </c>
      <c r="S109" s="110" t="s">
        <v>189</v>
      </c>
    </row>
    <row r="110" spans="1:19" ht="15" customHeight="1" x14ac:dyDescent="0.25">
      <c r="B110" s="51" t="s">
        <v>35</v>
      </c>
      <c r="C110" s="51" t="s">
        <v>15</v>
      </c>
      <c r="D110" s="52">
        <v>1</v>
      </c>
      <c r="E110" s="53">
        <v>2</v>
      </c>
      <c r="F110" s="54" t="s">
        <v>38</v>
      </c>
      <c r="G110" s="79" t="s">
        <v>39</v>
      </c>
      <c r="H110" s="60">
        <v>30</v>
      </c>
      <c r="I110" s="59" t="s">
        <v>22</v>
      </c>
      <c r="J110" s="60">
        <v>102</v>
      </c>
      <c r="K110" s="61" t="s">
        <v>37</v>
      </c>
      <c r="L110" s="80">
        <v>1500000</v>
      </c>
      <c r="M110" s="62">
        <f>SUM(O110:Z110)</f>
        <v>281424.3</v>
      </c>
      <c r="N110" s="136">
        <f>+L110-M110</f>
        <v>1218575.7</v>
      </c>
      <c r="O110" s="62">
        <v>15970.3</v>
      </c>
      <c r="P110" s="62">
        <v>65970.3</v>
      </c>
      <c r="Q110" s="62">
        <v>103138.65</v>
      </c>
      <c r="R110" s="62">
        <v>96345.05</v>
      </c>
    </row>
    <row r="111" spans="1:19" ht="15" customHeight="1" x14ac:dyDescent="0.25">
      <c r="B111" s="51" t="s">
        <v>35</v>
      </c>
      <c r="C111" s="51" t="s">
        <v>15</v>
      </c>
      <c r="D111" s="52">
        <v>1</v>
      </c>
      <c r="E111" s="53">
        <v>4</v>
      </c>
      <c r="F111" s="54" t="s">
        <v>16</v>
      </c>
      <c r="G111" s="81" t="s">
        <v>41</v>
      </c>
      <c r="H111" s="60">
        <v>30</v>
      </c>
      <c r="I111" s="59" t="s">
        <v>22</v>
      </c>
      <c r="J111" s="60">
        <v>102</v>
      </c>
      <c r="K111" s="61" t="s">
        <v>37</v>
      </c>
      <c r="L111" s="80">
        <v>6000000</v>
      </c>
      <c r="M111" s="62">
        <f t="shared" ref="M111:M135" si="4">SUM(O111:Z111)</f>
        <v>0</v>
      </c>
      <c r="N111" s="136">
        <f t="shared" ref="N111:N135" si="5">+L111-M111</f>
        <v>6000000</v>
      </c>
      <c r="O111" s="62">
        <v>0</v>
      </c>
      <c r="P111" s="62">
        <v>0</v>
      </c>
      <c r="Q111" s="62">
        <v>0</v>
      </c>
      <c r="R111" s="62">
        <v>0</v>
      </c>
    </row>
    <row r="112" spans="1:19" ht="15" customHeight="1" x14ac:dyDescent="0.25">
      <c r="B112" s="51" t="s">
        <v>35</v>
      </c>
      <c r="C112" s="51" t="s">
        <v>15</v>
      </c>
      <c r="D112" s="52">
        <v>1</v>
      </c>
      <c r="E112" s="53">
        <v>5</v>
      </c>
      <c r="F112" s="54" t="s">
        <v>42</v>
      </c>
      <c r="G112" s="79" t="s">
        <v>43</v>
      </c>
      <c r="H112" s="60">
        <v>30</v>
      </c>
      <c r="I112" s="59" t="s">
        <v>22</v>
      </c>
      <c r="J112" s="60">
        <v>102</v>
      </c>
      <c r="K112" s="61" t="s">
        <v>37</v>
      </c>
      <c r="L112" s="74">
        <v>1300000</v>
      </c>
      <c r="M112" s="62">
        <f t="shared" si="4"/>
        <v>413220</v>
      </c>
      <c r="N112" s="136">
        <f t="shared" si="5"/>
        <v>886780</v>
      </c>
      <c r="O112" s="62">
        <v>0</v>
      </c>
      <c r="P112" s="62">
        <v>0</v>
      </c>
      <c r="Q112" s="62">
        <v>233220</v>
      </c>
      <c r="R112" s="62">
        <v>180000</v>
      </c>
    </row>
    <row r="113" spans="2:18" ht="15" customHeight="1" x14ac:dyDescent="0.25">
      <c r="B113" s="51" t="s">
        <v>35</v>
      </c>
      <c r="C113" s="51" t="s">
        <v>15</v>
      </c>
      <c r="D113" s="52">
        <v>1</v>
      </c>
      <c r="E113" s="53">
        <v>5</v>
      </c>
      <c r="F113" s="54" t="s">
        <v>44</v>
      </c>
      <c r="G113" s="64" t="s">
        <v>45</v>
      </c>
      <c r="H113" s="60">
        <v>30</v>
      </c>
      <c r="I113" s="59" t="s">
        <v>22</v>
      </c>
      <c r="J113" s="60">
        <v>102</v>
      </c>
      <c r="K113" s="61" t="s">
        <v>37</v>
      </c>
      <c r="L113" s="74">
        <v>500000</v>
      </c>
      <c r="M113" s="62">
        <f t="shared" si="4"/>
        <v>58682.75</v>
      </c>
      <c r="N113" s="136">
        <f t="shared" si="5"/>
        <v>441317.25</v>
      </c>
      <c r="O113" s="62">
        <v>0</v>
      </c>
      <c r="P113" s="62">
        <v>0</v>
      </c>
      <c r="Q113" s="62">
        <v>41377.72</v>
      </c>
      <c r="R113" s="62">
        <v>17305.03</v>
      </c>
    </row>
    <row r="114" spans="2:18" ht="15" customHeight="1" x14ac:dyDescent="0.25">
      <c r="B114" s="51" t="s">
        <v>35</v>
      </c>
      <c r="C114" s="51" t="s">
        <v>15</v>
      </c>
      <c r="D114" s="52">
        <v>2</v>
      </c>
      <c r="E114" s="53">
        <v>2</v>
      </c>
      <c r="F114" s="54" t="s">
        <v>42</v>
      </c>
      <c r="G114" s="55" t="s">
        <v>46</v>
      </c>
      <c r="H114" s="60">
        <v>30</v>
      </c>
      <c r="I114" s="59" t="s">
        <v>22</v>
      </c>
      <c r="J114" s="60">
        <v>102</v>
      </c>
      <c r="K114" s="61" t="s">
        <v>37</v>
      </c>
      <c r="L114" s="74">
        <v>2300000</v>
      </c>
      <c r="M114" s="62">
        <f t="shared" si="4"/>
        <v>520000</v>
      </c>
      <c r="N114" s="136">
        <f t="shared" si="5"/>
        <v>1780000</v>
      </c>
      <c r="O114" s="62">
        <v>130000</v>
      </c>
      <c r="P114" s="62">
        <v>130000</v>
      </c>
      <c r="Q114" s="62">
        <v>130000</v>
      </c>
      <c r="R114" s="62">
        <v>130000</v>
      </c>
    </row>
    <row r="115" spans="2:18" ht="15" customHeight="1" x14ac:dyDescent="0.25">
      <c r="B115" s="68" t="s">
        <v>35</v>
      </c>
      <c r="C115" s="69">
        <v>1</v>
      </c>
      <c r="D115" s="70">
        <v>5</v>
      </c>
      <c r="E115" s="70">
        <v>1</v>
      </c>
      <c r="F115" s="54" t="s">
        <v>16</v>
      </c>
      <c r="G115" s="79" t="s">
        <v>52</v>
      </c>
      <c r="H115" s="60">
        <v>30</v>
      </c>
      <c r="I115" s="59" t="s">
        <v>22</v>
      </c>
      <c r="J115" s="60">
        <v>102</v>
      </c>
      <c r="K115" s="61" t="s">
        <v>37</v>
      </c>
      <c r="L115" s="80">
        <v>7300000</v>
      </c>
      <c r="M115" s="62">
        <f t="shared" si="4"/>
        <v>2224436.48</v>
      </c>
      <c r="N115" s="136">
        <f t="shared" si="5"/>
        <v>5075563.5199999996</v>
      </c>
      <c r="O115" s="62">
        <v>0</v>
      </c>
      <c r="P115" s="62">
        <v>554584.75</v>
      </c>
      <c r="Q115" s="62">
        <v>1113376.47</v>
      </c>
      <c r="R115" s="62">
        <v>556475.26</v>
      </c>
    </row>
    <row r="116" spans="2:18" ht="15" customHeight="1" x14ac:dyDescent="0.25">
      <c r="B116" s="68" t="s">
        <v>35</v>
      </c>
      <c r="C116" s="69">
        <v>1</v>
      </c>
      <c r="D116" s="70">
        <v>5</v>
      </c>
      <c r="E116" s="70">
        <v>2</v>
      </c>
      <c r="F116" s="54" t="s">
        <v>16</v>
      </c>
      <c r="G116" s="79" t="s">
        <v>53</v>
      </c>
      <c r="H116" s="60">
        <v>30</v>
      </c>
      <c r="I116" s="59" t="s">
        <v>22</v>
      </c>
      <c r="J116" s="60">
        <v>102</v>
      </c>
      <c r="K116" s="61" t="s">
        <v>37</v>
      </c>
      <c r="L116" s="80">
        <v>6900000</v>
      </c>
      <c r="M116" s="62">
        <f t="shared" si="4"/>
        <v>2050025.4700000002</v>
      </c>
      <c r="N116" s="136">
        <f t="shared" si="5"/>
        <v>4849974.5299999993</v>
      </c>
      <c r="O116" s="62">
        <v>0</v>
      </c>
      <c r="P116" s="62">
        <v>511025.42</v>
      </c>
      <c r="Q116" s="62">
        <v>1025429.15</v>
      </c>
      <c r="R116" s="62">
        <v>513570.9</v>
      </c>
    </row>
    <row r="117" spans="2:18" ht="15" customHeight="1" x14ac:dyDescent="0.25">
      <c r="B117" s="68" t="s">
        <v>35</v>
      </c>
      <c r="C117" s="69">
        <v>1</v>
      </c>
      <c r="D117" s="70">
        <v>5</v>
      </c>
      <c r="E117" s="70">
        <v>3</v>
      </c>
      <c r="F117" s="54" t="s">
        <v>16</v>
      </c>
      <c r="G117" s="79" t="s">
        <v>54</v>
      </c>
      <c r="H117" s="60">
        <v>30</v>
      </c>
      <c r="I117" s="59" t="s">
        <v>22</v>
      </c>
      <c r="J117" s="60">
        <v>102</v>
      </c>
      <c r="K117" s="61" t="s">
        <v>37</v>
      </c>
      <c r="L117" s="80">
        <v>500000</v>
      </c>
      <c r="M117" s="62">
        <f t="shared" si="4"/>
        <v>167152.64000000001</v>
      </c>
      <c r="N117" s="136">
        <f t="shared" si="5"/>
        <v>332847.35999999999</v>
      </c>
      <c r="O117" s="62">
        <v>0</v>
      </c>
      <c r="P117" s="62">
        <v>34526.85</v>
      </c>
      <c r="Q117" s="62">
        <v>83048.600000000006</v>
      </c>
      <c r="R117" s="62">
        <v>49577.19</v>
      </c>
    </row>
    <row r="118" spans="2:18" ht="15" customHeight="1" x14ac:dyDescent="0.25">
      <c r="B118" s="68" t="s">
        <v>35</v>
      </c>
      <c r="C118" s="69">
        <v>2</v>
      </c>
      <c r="D118" s="70">
        <v>2</v>
      </c>
      <c r="E118" s="70">
        <v>1</v>
      </c>
      <c r="F118" s="54" t="s">
        <v>16</v>
      </c>
      <c r="G118" s="79" t="s">
        <v>62</v>
      </c>
      <c r="H118" s="60">
        <v>30</v>
      </c>
      <c r="I118" s="59" t="s">
        <v>22</v>
      </c>
      <c r="J118" s="60">
        <v>102</v>
      </c>
      <c r="K118" s="61" t="s">
        <v>37</v>
      </c>
      <c r="L118" s="74">
        <v>12000000</v>
      </c>
      <c r="M118" s="62">
        <f t="shared" si="4"/>
        <v>2850000</v>
      </c>
      <c r="N118" s="136">
        <f t="shared" si="5"/>
        <v>9150000</v>
      </c>
      <c r="O118" s="62">
        <v>1900000</v>
      </c>
      <c r="P118" s="62">
        <v>0</v>
      </c>
      <c r="Q118" s="62">
        <v>0</v>
      </c>
      <c r="R118" s="62">
        <v>950000</v>
      </c>
    </row>
    <row r="119" spans="2:18" ht="15" customHeight="1" x14ac:dyDescent="0.25">
      <c r="B119" s="68" t="s">
        <v>35</v>
      </c>
      <c r="C119" s="69">
        <v>2</v>
      </c>
      <c r="D119" s="70">
        <v>2</v>
      </c>
      <c r="E119" s="70">
        <v>2</v>
      </c>
      <c r="F119" s="54" t="s">
        <v>16</v>
      </c>
      <c r="G119" s="79" t="s">
        <v>63</v>
      </c>
      <c r="H119" s="60">
        <v>30</v>
      </c>
      <c r="I119" s="59" t="s">
        <v>22</v>
      </c>
      <c r="J119" s="60">
        <v>102</v>
      </c>
      <c r="K119" s="61" t="s">
        <v>37</v>
      </c>
      <c r="L119" s="74">
        <v>1400000</v>
      </c>
      <c r="M119" s="62">
        <f t="shared" si="4"/>
        <v>3244512.5</v>
      </c>
      <c r="N119" s="149">
        <f t="shared" si="5"/>
        <v>-1844512.5</v>
      </c>
      <c r="O119" s="62">
        <v>847500</v>
      </c>
      <c r="P119" s="62">
        <v>2397012.5</v>
      </c>
      <c r="Q119" s="62">
        <v>0</v>
      </c>
      <c r="R119" s="62">
        <v>0</v>
      </c>
    </row>
    <row r="120" spans="2:18" ht="15" customHeight="1" x14ac:dyDescent="0.25">
      <c r="B120" s="51" t="s">
        <v>35</v>
      </c>
      <c r="C120" s="51" t="s">
        <v>35</v>
      </c>
      <c r="D120" s="65">
        <v>3</v>
      </c>
      <c r="E120" s="60">
        <v>1</v>
      </c>
      <c r="F120" s="54" t="s">
        <v>16</v>
      </c>
      <c r="G120" s="64" t="s">
        <v>64</v>
      </c>
      <c r="H120" s="60">
        <v>30</v>
      </c>
      <c r="I120" s="59" t="s">
        <v>22</v>
      </c>
      <c r="J120" s="60">
        <v>102</v>
      </c>
      <c r="K120" s="61" t="s">
        <v>37</v>
      </c>
      <c r="L120" s="80">
        <v>350000</v>
      </c>
      <c r="M120" s="62">
        <f t="shared" si="4"/>
        <v>0</v>
      </c>
      <c r="N120" s="136">
        <f t="shared" si="5"/>
        <v>350000</v>
      </c>
      <c r="O120" s="62">
        <v>0</v>
      </c>
      <c r="P120" s="62">
        <v>0</v>
      </c>
      <c r="Q120" s="62">
        <v>0</v>
      </c>
      <c r="R120" s="62">
        <v>0</v>
      </c>
    </row>
    <row r="121" spans="2:18" ht="15" customHeight="1" x14ac:dyDescent="0.25">
      <c r="B121" s="51" t="s">
        <v>35</v>
      </c>
      <c r="C121" s="51" t="s">
        <v>35</v>
      </c>
      <c r="D121" s="65">
        <v>5</v>
      </c>
      <c r="E121" s="60">
        <v>2</v>
      </c>
      <c r="F121" s="54" t="s">
        <v>16</v>
      </c>
      <c r="G121" s="64" t="s">
        <v>145</v>
      </c>
      <c r="H121" s="60">
        <v>30</v>
      </c>
      <c r="I121" s="59" t="s">
        <v>22</v>
      </c>
      <c r="J121" s="60">
        <v>102</v>
      </c>
      <c r="K121" s="61" t="s">
        <v>37</v>
      </c>
      <c r="L121" s="80">
        <v>200000</v>
      </c>
      <c r="M121" s="62">
        <f t="shared" si="4"/>
        <v>0</v>
      </c>
      <c r="N121" s="136">
        <f t="shared" si="5"/>
        <v>200000</v>
      </c>
      <c r="O121" s="62">
        <v>0</v>
      </c>
      <c r="P121" s="62">
        <v>0</v>
      </c>
      <c r="Q121" s="62">
        <v>0</v>
      </c>
      <c r="R121" s="62">
        <v>0</v>
      </c>
    </row>
    <row r="122" spans="2:18" ht="15" customHeight="1" x14ac:dyDescent="0.25">
      <c r="B122" s="51" t="s">
        <v>35</v>
      </c>
      <c r="C122" s="51" t="s">
        <v>35</v>
      </c>
      <c r="D122" s="65">
        <v>7</v>
      </c>
      <c r="E122" s="60">
        <v>2</v>
      </c>
      <c r="F122" s="51" t="s">
        <v>76</v>
      </c>
      <c r="G122" s="63" t="s">
        <v>146</v>
      </c>
      <c r="H122" s="60">
        <v>30</v>
      </c>
      <c r="I122" s="59" t="s">
        <v>22</v>
      </c>
      <c r="J122" s="60">
        <v>102</v>
      </c>
      <c r="K122" s="61" t="s">
        <v>37</v>
      </c>
      <c r="L122" s="74">
        <v>1200000</v>
      </c>
      <c r="M122" s="62">
        <f t="shared" si="4"/>
        <v>0</v>
      </c>
      <c r="N122" s="136">
        <f t="shared" si="5"/>
        <v>1200000</v>
      </c>
      <c r="O122" s="62">
        <v>0</v>
      </c>
      <c r="P122" s="62">
        <v>0</v>
      </c>
      <c r="Q122" s="62">
        <v>0</v>
      </c>
      <c r="R122" s="62">
        <v>0</v>
      </c>
    </row>
    <row r="123" spans="2:18" ht="15" customHeight="1" x14ac:dyDescent="0.25">
      <c r="B123" s="51" t="s">
        <v>35</v>
      </c>
      <c r="C123" s="51" t="s">
        <v>35</v>
      </c>
      <c r="D123" s="65">
        <v>8</v>
      </c>
      <c r="E123" s="60">
        <v>7</v>
      </c>
      <c r="F123" s="51" t="s">
        <v>74</v>
      </c>
      <c r="G123" s="79" t="s">
        <v>93</v>
      </c>
      <c r="H123" s="60">
        <v>30</v>
      </c>
      <c r="I123" s="59" t="s">
        <v>22</v>
      </c>
      <c r="J123" s="60">
        <v>102</v>
      </c>
      <c r="K123" s="61" t="s">
        <v>37</v>
      </c>
      <c r="L123" s="74">
        <v>18000000</v>
      </c>
      <c r="M123" s="62">
        <f t="shared" si="4"/>
        <v>1305300</v>
      </c>
      <c r="N123" s="136">
        <f t="shared" si="5"/>
        <v>16694700</v>
      </c>
      <c r="O123" s="62">
        <v>375050</v>
      </c>
      <c r="P123" s="62">
        <v>231650</v>
      </c>
      <c r="Q123" s="62">
        <v>402350</v>
      </c>
      <c r="R123" s="62">
        <v>296250</v>
      </c>
    </row>
    <row r="124" spans="2:18" ht="15" customHeight="1" x14ac:dyDescent="0.25">
      <c r="B124" s="68" t="s">
        <v>35</v>
      </c>
      <c r="C124" s="69">
        <v>2</v>
      </c>
      <c r="D124" s="70">
        <v>8</v>
      </c>
      <c r="E124" s="70">
        <v>9</v>
      </c>
      <c r="F124" s="68" t="s">
        <v>42</v>
      </c>
      <c r="G124" s="82" t="s">
        <v>147</v>
      </c>
      <c r="H124" s="60">
        <v>30</v>
      </c>
      <c r="I124" s="59" t="s">
        <v>22</v>
      </c>
      <c r="J124" s="60">
        <v>102</v>
      </c>
      <c r="K124" s="61" t="s">
        <v>37</v>
      </c>
      <c r="L124" s="74">
        <v>37500000</v>
      </c>
      <c r="M124" s="62">
        <f t="shared" si="4"/>
        <v>4175425</v>
      </c>
      <c r="N124" s="136">
        <f t="shared" si="5"/>
        <v>33324575</v>
      </c>
      <c r="O124" s="62">
        <v>767776</v>
      </c>
      <c r="P124" s="62">
        <v>426589</v>
      </c>
      <c r="Q124" s="62">
        <v>2035688</v>
      </c>
      <c r="R124" s="62">
        <v>945372</v>
      </c>
    </row>
    <row r="125" spans="2:18" ht="15" customHeight="1" x14ac:dyDescent="0.25">
      <c r="B125" s="68" t="s">
        <v>35</v>
      </c>
      <c r="C125" s="69">
        <v>3</v>
      </c>
      <c r="D125" s="70">
        <v>1</v>
      </c>
      <c r="E125" s="70">
        <v>1</v>
      </c>
      <c r="F125" s="68" t="s">
        <v>16</v>
      </c>
      <c r="G125" s="81" t="s">
        <v>96</v>
      </c>
      <c r="H125" s="60">
        <v>30</v>
      </c>
      <c r="I125" s="59" t="s">
        <v>22</v>
      </c>
      <c r="J125" s="60">
        <v>102</v>
      </c>
      <c r="K125" s="61" t="s">
        <v>37</v>
      </c>
      <c r="L125" s="74">
        <v>250000</v>
      </c>
      <c r="M125" s="62">
        <f t="shared" si="4"/>
        <v>93225</v>
      </c>
      <c r="N125" s="136">
        <f t="shared" si="5"/>
        <v>156775</v>
      </c>
      <c r="O125" s="62">
        <v>93225</v>
      </c>
      <c r="P125" s="62">
        <v>0</v>
      </c>
      <c r="Q125" s="62">
        <v>0</v>
      </c>
      <c r="R125" s="62">
        <v>0</v>
      </c>
    </row>
    <row r="126" spans="2:18" ht="15" customHeight="1" x14ac:dyDescent="0.25">
      <c r="B126" s="68" t="s">
        <v>35</v>
      </c>
      <c r="C126" s="69">
        <v>3</v>
      </c>
      <c r="D126" s="70">
        <v>3</v>
      </c>
      <c r="E126" s="70">
        <v>1</v>
      </c>
      <c r="F126" s="54" t="s">
        <v>16</v>
      </c>
      <c r="G126" s="64" t="s">
        <v>100</v>
      </c>
      <c r="H126" s="60">
        <v>30</v>
      </c>
      <c r="I126" s="59" t="s">
        <v>22</v>
      </c>
      <c r="J126" s="60">
        <v>102</v>
      </c>
      <c r="K126" s="61" t="s">
        <v>37</v>
      </c>
      <c r="L126" s="74">
        <v>750000</v>
      </c>
      <c r="M126" s="62">
        <f t="shared" si="4"/>
        <v>0</v>
      </c>
      <c r="N126" s="136">
        <f t="shared" si="5"/>
        <v>750000</v>
      </c>
      <c r="O126" s="62">
        <v>0</v>
      </c>
      <c r="P126" s="62">
        <v>0</v>
      </c>
      <c r="Q126" s="62">
        <v>0</v>
      </c>
      <c r="R126" s="62">
        <v>0</v>
      </c>
    </row>
    <row r="127" spans="2:18" ht="15" customHeight="1" x14ac:dyDescent="0.25">
      <c r="B127" s="51" t="s">
        <v>35</v>
      </c>
      <c r="C127" s="51" t="s">
        <v>95</v>
      </c>
      <c r="D127" s="65">
        <v>3</v>
      </c>
      <c r="E127" s="60">
        <v>2</v>
      </c>
      <c r="F127" s="54" t="s">
        <v>16</v>
      </c>
      <c r="G127" s="64" t="s">
        <v>101</v>
      </c>
      <c r="H127" s="60">
        <v>30</v>
      </c>
      <c r="I127" s="59" t="s">
        <v>22</v>
      </c>
      <c r="J127" s="60">
        <v>102</v>
      </c>
      <c r="K127" s="61" t="s">
        <v>37</v>
      </c>
      <c r="L127" s="74">
        <v>250000</v>
      </c>
      <c r="M127" s="62">
        <f t="shared" si="4"/>
        <v>0</v>
      </c>
      <c r="N127" s="136">
        <f t="shared" si="5"/>
        <v>250000</v>
      </c>
      <c r="O127" s="62">
        <v>0</v>
      </c>
      <c r="P127" s="62">
        <v>0</v>
      </c>
      <c r="Q127" s="62">
        <v>0</v>
      </c>
      <c r="R127" s="62">
        <v>0</v>
      </c>
    </row>
    <row r="128" spans="2:18" ht="15" customHeight="1" x14ac:dyDescent="0.25">
      <c r="B128" s="68" t="s">
        <v>35</v>
      </c>
      <c r="C128" s="69">
        <v>3</v>
      </c>
      <c r="D128" s="70">
        <v>3</v>
      </c>
      <c r="E128" s="70">
        <v>3</v>
      </c>
      <c r="F128" s="54" t="s">
        <v>16</v>
      </c>
      <c r="G128" s="79" t="s">
        <v>102</v>
      </c>
      <c r="H128" s="60">
        <v>30</v>
      </c>
      <c r="I128" s="59" t="s">
        <v>22</v>
      </c>
      <c r="J128" s="60">
        <v>102</v>
      </c>
      <c r="K128" s="61" t="s">
        <v>37</v>
      </c>
      <c r="L128" s="74">
        <v>300000</v>
      </c>
      <c r="M128" s="62">
        <f t="shared" si="4"/>
        <v>0</v>
      </c>
      <c r="N128" s="136">
        <f t="shared" si="5"/>
        <v>300000</v>
      </c>
      <c r="O128" s="62">
        <v>0</v>
      </c>
      <c r="P128" s="62">
        <v>0</v>
      </c>
      <c r="Q128" s="62">
        <v>0</v>
      </c>
      <c r="R128" s="62">
        <v>0</v>
      </c>
    </row>
    <row r="129" spans="2:19" ht="15" customHeight="1" x14ac:dyDescent="0.25">
      <c r="B129" s="59" t="s">
        <v>35</v>
      </c>
      <c r="C129" s="59" t="s">
        <v>95</v>
      </c>
      <c r="D129" s="72">
        <v>6</v>
      </c>
      <c r="E129" s="61">
        <v>3</v>
      </c>
      <c r="F129" s="59" t="s">
        <v>42</v>
      </c>
      <c r="G129" s="63" t="s">
        <v>112</v>
      </c>
      <c r="H129" s="61">
        <v>30</v>
      </c>
      <c r="I129" s="59" t="s">
        <v>22</v>
      </c>
      <c r="J129" s="61">
        <v>102</v>
      </c>
      <c r="K129" s="61" t="s">
        <v>37</v>
      </c>
      <c r="L129" s="74">
        <v>350000</v>
      </c>
      <c r="M129" s="62">
        <f t="shared" si="4"/>
        <v>0</v>
      </c>
      <c r="N129" s="136">
        <f t="shared" si="5"/>
        <v>350000</v>
      </c>
      <c r="O129" s="62">
        <v>0</v>
      </c>
      <c r="P129" s="62">
        <v>0</v>
      </c>
      <c r="Q129" s="62">
        <v>0</v>
      </c>
      <c r="R129" s="62">
        <v>0</v>
      </c>
    </row>
    <row r="130" spans="2:19" ht="15" customHeight="1" x14ac:dyDescent="0.25">
      <c r="B130" s="51" t="s">
        <v>35</v>
      </c>
      <c r="C130" s="51" t="s">
        <v>95</v>
      </c>
      <c r="D130" s="65">
        <v>7</v>
      </c>
      <c r="E130" s="60">
        <v>2</v>
      </c>
      <c r="F130" s="51" t="s">
        <v>38</v>
      </c>
      <c r="G130" s="79" t="s">
        <v>118</v>
      </c>
      <c r="H130" s="60">
        <v>30</v>
      </c>
      <c r="I130" s="59" t="s">
        <v>22</v>
      </c>
      <c r="J130" s="60">
        <v>102</v>
      </c>
      <c r="K130" s="61" t="s">
        <v>37</v>
      </c>
      <c r="L130" s="80">
        <v>300000</v>
      </c>
      <c r="M130" s="62">
        <f t="shared" si="4"/>
        <v>0</v>
      </c>
      <c r="N130" s="136">
        <f t="shared" si="5"/>
        <v>300000</v>
      </c>
      <c r="O130" s="62">
        <v>0</v>
      </c>
      <c r="P130" s="62">
        <v>0</v>
      </c>
      <c r="Q130" s="62">
        <v>0</v>
      </c>
      <c r="R130" s="62">
        <v>0</v>
      </c>
    </row>
    <row r="131" spans="2:19" ht="15" customHeight="1" x14ac:dyDescent="0.25">
      <c r="B131" s="51" t="s">
        <v>35</v>
      </c>
      <c r="C131" s="51" t="s">
        <v>95</v>
      </c>
      <c r="D131" s="65">
        <v>9</v>
      </c>
      <c r="E131" s="60">
        <v>2</v>
      </c>
      <c r="F131" s="54" t="s">
        <v>16</v>
      </c>
      <c r="G131" s="63" t="s">
        <v>123</v>
      </c>
      <c r="H131" s="60">
        <v>30</v>
      </c>
      <c r="I131" s="59" t="s">
        <v>22</v>
      </c>
      <c r="J131" s="60">
        <v>102</v>
      </c>
      <c r="K131" s="61" t="s">
        <v>37</v>
      </c>
      <c r="L131" s="80">
        <v>350000</v>
      </c>
      <c r="M131" s="62">
        <f t="shared" si="4"/>
        <v>10544.26</v>
      </c>
      <c r="N131" s="136">
        <f t="shared" si="5"/>
        <v>339455.74</v>
      </c>
      <c r="O131" s="62">
        <v>0</v>
      </c>
      <c r="P131" s="62">
        <v>0</v>
      </c>
      <c r="Q131" s="62">
        <v>0</v>
      </c>
      <c r="R131" s="62">
        <v>10544.26</v>
      </c>
    </row>
    <row r="132" spans="2:19" ht="15" customHeight="1" x14ac:dyDescent="0.25">
      <c r="B132" s="51" t="s">
        <v>35</v>
      </c>
      <c r="C132" s="51" t="s">
        <v>95</v>
      </c>
      <c r="D132" s="65">
        <v>9</v>
      </c>
      <c r="E132" s="60">
        <v>8</v>
      </c>
      <c r="F132" s="54" t="s">
        <v>16</v>
      </c>
      <c r="G132" s="64" t="s">
        <v>126</v>
      </c>
      <c r="H132" s="60">
        <v>30</v>
      </c>
      <c r="I132" s="59" t="s">
        <v>22</v>
      </c>
      <c r="J132" s="60">
        <v>102</v>
      </c>
      <c r="K132" s="61" t="s">
        <v>37</v>
      </c>
      <c r="L132" s="80">
        <v>300000</v>
      </c>
      <c r="M132" s="62">
        <f t="shared" si="4"/>
        <v>18155.22</v>
      </c>
      <c r="N132" s="136">
        <f t="shared" si="5"/>
        <v>281844.78000000003</v>
      </c>
      <c r="O132" s="62">
        <v>0</v>
      </c>
      <c r="P132" s="62">
        <v>18155.22</v>
      </c>
      <c r="Q132" s="62">
        <v>0</v>
      </c>
      <c r="R132" s="62">
        <v>0</v>
      </c>
    </row>
    <row r="133" spans="2:19" ht="15" customHeight="1" x14ac:dyDescent="0.25">
      <c r="B133" s="51" t="s">
        <v>35</v>
      </c>
      <c r="C133" s="51" t="s">
        <v>95</v>
      </c>
      <c r="D133" s="65">
        <v>9</v>
      </c>
      <c r="E133" s="60">
        <v>9</v>
      </c>
      <c r="F133" s="54" t="s">
        <v>16</v>
      </c>
      <c r="G133" s="64" t="s">
        <v>127</v>
      </c>
      <c r="H133" s="60">
        <v>30</v>
      </c>
      <c r="I133" s="59" t="s">
        <v>22</v>
      </c>
      <c r="J133" s="60">
        <v>102</v>
      </c>
      <c r="K133" s="61" t="s">
        <v>37</v>
      </c>
      <c r="L133" s="80">
        <v>300000</v>
      </c>
      <c r="M133" s="62">
        <f t="shared" si="4"/>
        <v>0</v>
      </c>
      <c r="N133" s="136">
        <f t="shared" si="5"/>
        <v>300000</v>
      </c>
      <c r="O133" s="62">
        <v>0</v>
      </c>
      <c r="P133" s="62">
        <v>0</v>
      </c>
      <c r="Q133" s="62">
        <v>0</v>
      </c>
      <c r="R133" s="62">
        <v>0</v>
      </c>
    </row>
    <row r="134" spans="2:19" ht="15" customHeight="1" x14ac:dyDescent="0.25">
      <c r="B134" s="51" t="s">
        <v>35</v>
      </c>
      <c r="C134" s="51" t="s">
        <v>128</v>
      </c>
      <c r="D134" s="65">
        <v>1</v>
      </c>
      <c r="E134" s="60">
        <v>9</v>
      </c>
      <c r="F134" s="54" t="s">
        <v>16</v>
      </c>
      <c r="G134" s="64" t="s">
        <v>132</v>
      </c>
      <c r="H134" s="60">
        <v>30</v>
      </c>
      <c r="I134" s="59" t="s">
        <v>22</v>
      </c>
      <c r="J134" s="60">
        <v>102</v>
      </c>
      <c r="K134" s="61" t="s">
        <v>37</v>
      </c>
      <c r="L134" s="80">
        <v>350000</v>
      </c>
      <c r="M134" s="62">
        <f t="shared" si="4"/>
        <v>10454.76</v>
      </c>
      <c r="N134" s="136">
        <f t="shared" si="5"/>
        <v>339545.24</v>
      </c>
      <c r="O134" s="62">
        <v>0</v>
      </c>
      <c r="P134" s="62">
        <v>0</v>
      </c>
      <c r="Q134" s="62">
        <v>0</v>
      </c>
      <c r="R134" s="62">
        <v>10454.76</v>
      </c>
    </row>
    <row r="135" spans="2:19" ht="15" customHeight="1" x14ac:dyDescent="0.25">
      <c r="B135" s="51" t="s">
        <v>35</v>
      </c>
      <c r="C135" s="51" t="s">
        <v>128</v>
      </c>
      <c r="D135" s="65">
        <v>8</v>
      </c>
      <c r="E135" s="60">
        <v>3</v>
      </c>
      <c r="F135" s="51" t="s">
        <v>16</v>
      </c>
      <c r="G135" s="64" t="s">
        <v>138</v>
      </c>
      <c r="H135" s="60">
        <v>30</v>
      </c>
      <c r="I135" s="59" t="s">
        <v>22</v>
      </c>
      <c r="J135" s="60">
        <v>102</v>
      </c>
      <c r="K135" s="61" t="s">
        <v>37</v>
      </c>
      <c r="L135" s="80">
        <v>3100000</v>
      </c>
      <c r="M135" s="62">
        <f t="shared" si="4"/>
        <v>0</v>
      </c>
      <c r="N135" s="136">
        <f t="shared" si="5"/>
        <v>3100000</v>
      </c>
      <c r="O135" s="62">
        <v>0</v>
      </c>
      <c r="P135" s="62">
        <v>0</v>
      </c>
      <c r="Q135" s="62">
        <v>0</v>
      </c>
      <c r="R135" s="62">
        <v>0</v>
      </c>
    </row>
    <row r="136" spans="2:19" ht="15" customHeight="1" x14ac:dyDescent="0.25">
      <c r="B136" s="76" t="s">
        <v>35</v>
      </c>
      <c r="C136" s="77">
        <v>1</v>
      </c>
      <c r="D136" s="77">
        <v>1</v>
      </c>
      <c r="E136" s="77">
        <v>1</v>
      </c>
      <c r="F136" s="76" t="s">
        <v>16</v>
      </c>
      <c r="G136" s="75" t="s">
        <v>36</v>
      </c>
      <c r="H136" s="53">
        <v>30</v>
      </c>
      <c r="I136" s="76" t="s">
        <v>22</v>
      </c>
      <c r="J136" s="53">
        <v>102</v>
      </c>
      <c r="K136" s="77" t="s">
        <v>37</v>
      </c>
      <c r="L136" s="137">
        <v>30000000</v>
      </c>
      <c r="M136" s="134">
        <f>SUM(O136:Z136)</f>
        <v>8400185.879999999</v>
      </c>
      <c r="N136" s="131">
        <f>+L136-M136</f>
        <v>21599814.120000001</v>
      </c>
      <c r="O136" s="131">
        <v>2045450.88</v>
      </c>
      <c r="P136" s="131">
        <v>2014209.19</v>
      </c>
      <c r="Q136" s="131">
        <v>2033943.09</v>
      </c>
      <c r="R136" s="131">
        <f>1930959.93+290735.99+84886.8</f>
        <v>2306582.7199999997</v>
      </c>
      <c r="S136" s="110" t="s">
        <v>190</v>
      </c>
    </row>
    <row r="137" spans="2:19" ht="15" customHeight="1" x14ac:dyDescent="0.25">
      <c r="B137" s="59" t="s">
        <v>35</v>
      </c>
      <c r="C137" s="61">
        <v>1</v>
      </c>
      <c r="D137" s="61">
        <v>1</v>
      </c>
      <c r="E137" s="61">
        <v>2</v>
      </c>
      <c r="F137" s="59" t="s">
        <v>38</v>
      </c>
      <c r="G137" s="83" t="s">
        <v>39</v>
      </c>
      <c r="H137" s="60">
        <v>30</v>
      </c>
      <c r="I137" s="59" t="s">
        <v>22</v>
      </c>
      <c r="J137" s="60">
        <v>102</v>
      </c>
      <c r="K137" s="61" t="s">
        <v>37</v>
      </c>
      <c r="L137" s="138">
        <v>1100000</v>
      </c>
      <c r="M137" s="62">
        <f>SUM(O137:Z137)</f>
        <v>365241.54</v>
      </c>
      <c r="N137" s="62">
        <f>+L137-M137</f>
        <v>734758.46</v>
      </c>
      <c r="O137" s="62">
        <v>105737.76</v>
      </c>
      <c r="P137" s="62">
        <v>55737.760000000002</v>
      </c>
      <c r="Q137" s="62">
        <v>83939.76</v>
      </c>
      <c r="R137" s="62">
        <v>119826.26</v>
      </c>
    </row>
    <row r="138" spans="2:19" ht="15" customHeight="1" x14ac:dyDescent="0.25">
      <c r="B138" s="59" t="s">
        <v>35</v>
      </c>
      <c r="C138" s="61">
        <v>1</v>
      </c>
      <c r="D138" s="61">
        <v>1</v>
      </c>
      <c r="E138" s="61">
        <v>4</v>
      </c>
      <c r="F138" s="54" t="s">
        <v>16</v>
      </c>
      <c r="G138" s="83" t="s">
        <v>41</v>
      </c>
      <c r="H138" s="60">
        <v>30</v>
      </c>
      <c r="I138" s="59" t="s">
        <v>22</v>
      </c>
      <c r="J138" s="60">
        <v>102</v>
      </c>
      <c r="K138" s="61" t="s">
        <v>37</v>
      </c>
      <c r="L138" s="138">
        <v>3000000</v>
      </c>
      <c r="M138" s="62">
        <f t="shared" ref="M138:M150" si="6">SUM(O138:Z138)</f>
        <v>0</v>
      </c>
      <c r="N138" s="62">
        <f t="shared" ref="N138:N150" si="7">+L138-M138</f>
        <v>3000000</v>
      </c>
      <c r="O138" s="62">
        <v>0</v>
      </c>
      <c r="P138" s="62">
        <v>0</v>
      </c>
      <c r="Q138" s="62">
        <v>0</v>
      </c>
      <c r="R138" s="62">
        <v>0</v>
      </c>
    </row>
    <row r="139" spans="2:19" ht="15" customHeight="1" x14ac:dyDescent="0.25">
      <c r="B139" s="59" t="s">
        <v>35</v>
      </c>
      <c r="C139" s="61">
        <v>1</v>
      </c>
      <c r="D139" s="61">
        <v>1</v>
      </c>
      <c r="E139" s="61">
        <v>5</v>
      </c>
      <c r="F139" s="59" t="s">
        <v>42</v>
      </c>
      <c r="G139" s="83" t="s">
        <v>148</v>
      </c>
      <c r="H139" s="60">
        <v>30</v>
      </c>
      <c r="I139" s="59" t="s">
        <v>22</v>
      </c>
      <c r="J139" s="60">
        <v>102</v>
      </c>
      <c r="K139" s="61" t="s">
        <v>37</v>
      </c>
      <c r="L139" s="74">
        <v>1200000</v>
      </c>
      <c r="M139" s="62">
        <f t="shared" si="6"/>
        <v>0</v>
      </c>
      <c r="N139" s="62">
        <f t="shared" si="7"/>
        <v>1200000</v>
      </c>
      <c r="O139" s="62">
        <v>0</v>
      </c>
      <c r="P139" s="62">
        <v>0</v>
      </c>
      <c r="Q139" s="62">
        <v>0</v>
      </c>
      <c r="R139" s="62">
        <v>0</v>
      </c>
    </row>
    <row r="140" spans="2:19" ht="15" customHeight="1" x14ac:dyDescent="0.25">
      <c r="B140" s="59" t="s">
        <v>35</v>
      </c>
      <c r="C140" s="61">
        <v>1</v>
      </c>
      <c r="D140" s="61">
        <v>1</v>
      </c>
      <c r="E140" s="61">
        <v>5</v>
      </c>
      <c r="F140" s="59" t="s">
        <v>44</v>
      </c>
      <c r="G140" s="83" t="s">
        <v>45</v>
      </c>
      <c r="H140" s="60">
        <v>30</v>
      </c>
      <c r="I140" s="59" t="s">
        <v>22</v>
      </c>
      <c r="J140" s="60">
        <v>102</v>
      </c>
      <c r="K140" s="61" t="s">
        <v>37</v>
      </c>
      <c r="L140" s="74">
        <v>400000</v>
      </c>
      <c r="M140" s="62">
        <f t="shared" si="6"/>
        <v>0</v>
      </c>
      <c r="N140" s="62">
        <f t="shared" si="7"/>
        <v>400000</v>
      </c>
      <c r="O140" s="62">
        <v>0</v>
      </c>
      <c r="P140" s="62">
        <v>0</v>
      </c>
      <c r="Q140" s="62">
        <v>0</v>
      </c>
      <c r="R140" s="62">
        <v>0</v>
      </c>
    </row>
    <row r="141" spans="2:19" ht="15" customHeight="1" x14ac:dyDescent="0.25">
      <c r="B141" s="51" t="s">
        <v>35</v>
      </c>
      <c r="C141" s="51" t="s">
        <v>15</v>
      </c>
      <c r="D141" s="52">
        <v>2</v>
      </c>
      <c r="E141" s="53">
        <v>2</v>
      </c>
      <c r="F141" s="54" t="s">
        <v>42</v>
      </c>
      <c r="G141" s="55" t="s">
        <v>46</v>
      </c>
      <c r="H141" s="60">
        <v>30</v>
      </c>
      <c r="I141" s="59" t="s">
        <v>22</v>
      </c>
      <c r="J141" s="60">
        <v>102</v>
      </c>
      <c r="K141" s="61" t="s">
        <v>37</v>
      </c>
      <c r="L141" s="74">
        <v>450000</v>
      </c>
      <c r="M141" s="62">
        <f t="shared" si="6"/>
        <v>67800</v>
      </c>
      <c r="N141" s="62">
        <f t="shared" si="7"/>
        <v>382200</v>
      </c>
      <c r="O141" s="62">
        <v>0</v>
      </c>
      <c r="P141" s="62">
        <v>0</v>
      </c>
      <c r="Q141" s="62">
        <v>67800</v>
      </c>
      <c r="R141" s="62">
        <v>0</v>
      </c>
    </row>
    <row r="142" spans="2:19" ht="15" customHeight="1" x14ac:dyDescent="0.25">
      <c r="B142" s="59" t="s">
        <v>35</v>
      </c>
      <c r="C142" s="61">
        <v>1</v>
      </c>
      <c r="D142" s="61">
        <v>5</v>
      </c>
      <c r="E142" s="61">
        <v>1</v>
      </c>
      <c r="F142" s="54" t="s">
        <v>16</v>
      </c>
      <c r="G142" s="83" t="s">
        <v>52</v>
      </c>
      <c r="H142" s="60">
        <v>30</v>
      </c>
      <c r="I142" s="59" t="s">
        <v>22</v>
      </c>
      <c r="J142" s="60">
        <v>102</v>
      </c>
      <c r="K142" s="61" t="s">
        <v>37</v>
      </c>
      <c r="L142" s="74">
        <v>4800000</v>
      </c>
      <c r="M142" s="62">
        <f t="shared" si="6"/>
        <v>1588882.8900000001</v>
      </c>
      <c r="N142" s="62">
        <f t="shared" si="7"/>
        <v>3211117.11</v>
      </c>
      <c r="O142" s="62">
        <v>0</v>
      </c>
      <c r="P142" s="62">
        <v>396131.97</v>
      </c>
      <c r="Q142" s="62">
        <v>795268.59</v>
      </c>
      <c r="R142" s="62">
        <v>397482.33</v>
      </c>
    </row>
    <row r="143" spans="2:19" ht="15" customHeight="1" x14ac:dyDescent="0.25">
      <c r="B143" s="59" t="s">
        <v>35</v>
      </c>
      <c r="C143" s="61">
        <v>1</v>
      </c>
      <c r="D143" s="61">
        <v>5</v>
      </c>
      <c r="E143" s="61">
        <v>2</v>
      </c>
      <c r="F143" s="54" t="s">
        <v>16</v>
      </c>
      <c r="G143" s="83" t="s">
        <v>149</v>
      </c>
      <c r="H143" s="60">
        <v>30</v>
      </c>
      <c r="I143" s="59" t="s">
        <v>22</v>
      </c>
      <c r="J143" s="60">
        <v>102</v>
      </c>
      <c r="K143" s="61" t="s">
        <v>37</v>
      </c>
      <c r="L143" s="74">
        <v>4400000</v>
      </c>
      <c r="M143" s="62">
        <f t="shared" si="6"/>
        <v>1464303.6999999997</v>
      </c>
      <c r="N143" s="62">
        <f t="shared" si="7"/>
        <v>2935696.3000000003</v>
      </c>
      <c r="O143" s="62">
        <v>0</v>
      </c>
      <c r="P143" s="62">
        <v>365018.16</v>
      </c>
      <c r="Q143" s="62">
        <f>365972.3+366476.88</f>
        <v>732449.17999999993</v>
      </c>
      <c r="R143" s="62">
        <v>366836.36</v>
      </c>
    </row>
    <row r="144" spans="2:19" ht="15" customHeight="1" x14ac:dyDescent="0.25">
      <c r="B144" s="59" t="s">
        <v>35</v>
      </c>
      <c r="C144" s="61">
        <v>1</v>
      </c>
      <c r="D144" s="61">
        <v>5</v>
      </c>
      <c r="E144" s="61">
        <v>3</v>
      </c>
      <c r="F144" s="54" t="s">
        <v>16</v>
      </c>
      <c r="G144" s="83" t="s">
        <v>150</v>
      </c>
      <c r="H144" s="60">
        <v>30</v>
      </c>
      <c r="I144" s="59" t="s">
        <v>22</v>
      </c>
      <c r="J144" s="60">
        <v>102</v>
      </c>
      <c r="K144" s="61" t="s">
        <v>37</v>
      </c>
      <c r="L144" s="74">
        <v>450000</v>
      </c>
      <c r="M144" s="62">
        <f t="shared" si="6"/>
        <v>119394.73000000001</v>
      </c>
      <c r="N144" s="62">
        <f t="shared" si="7"/>
        <v>330605.27</v>
      </c>
      <c r="O144" s="62">
        <v>0</v>
      </c>
      <c r="P144" s="62">
        <v>24662.04</v>
      </c>
      <c r="Q144" s="62">
        <f>28962.6+30357.81</f>
        <v>59320.41</v>
      </c>
      <c r="R144" s="62">
        <v>35412.28</v>
      </c>
    </row>
    <row r="145" spans="2:19" ht="15" customHeight="1" x14ac:dyDescent="0.25">
      <c r="B145" s="51" t="s">
        <v>35</v>
      </c>
      <c r="C145" s="51" t="s">
        <v>35</v>
      </c>
      <c r="D145" s="65">
        <v>3</v>
      </c>
      <c r="E145" s="60">
        <v>1</v>
      </c>
      <c r="F145" s="54" t="s">
        <v>16</v>
      </c>
      <c r="G145" s="84" t="s">
        <v>64</v>
      </c>
      <c r="H145" s="60">
        <v>30</v>
      </c>
      <c r="I145" s="59" t="s">
        <v>22</v>
      </c>
      <c r="J145" s="60">
        <v>102</v>
      </c>
      <c r="K145" s="61" t="s">
        <v>37</v>
      </c>
      <c r="L145" s="73">
        <v>750000</v>
      </c>
      <c r="M145" s="62">
        <f t="shared" si="6"/>
        <v>31000</v>
      </c>
      <c r="N145" s="62">
        <f t="shared" si="7"/>
        <v>719000</v>
      </c>
      <c r="O145" s="62">
        <v>0</v>
      </c>
      <c r="P145" s="62">
        <v>0</v>
      </c>
      <c r="Q145" s="62">
        <v>31000</v>
      </c>
      <c r="R145" s="62">
        <v>0</v>
      </c>
    </row>
    <row r="146" spans="2:19" ht="15" customHeight="1" x14ac:dyDescent="0.25">
      <c r="B146" s="59" t="s">
        <v>35</v>
      </c>
      <c r="C146" s="61">
        <v>3</v>
      </c>
      <c r="D146" s="61">
        <v>1</v>
      </c>
      <c r="E146" s="61">
        <v>1</v>
      </c>
      <c r="F146" s="59" t="s">
        <v>16</v>
      </c>
      <c r="G146" s="83" t="s">
        <v>96</v>
      </c>
      <c r="H146" s="60">
        <v>30</v>
      </c>
      <c r="I146" s="59" t="s">
        <v>22</v>
      </c>
      <c r="J146" s="60">
        <v>102</v>
      </c>
      <c r="K146" s="61" t="s">
        <v>37</v>
      </c>
      <c r="L146" s="74">
        <v>125000</v>
      </c>
      <c r="M146" s="62">
        <f t="shared" si="6"/>
        <v>0</v>
      </c>
      <c r="N146" s="62">
        <f t="shared" si="7"/>
        <v>125000</v>
      </c>
      <c r="O146" s="62">
        <v>0</v>
      </c>
      <c r="P146" s="62">
        <v>0</v>
      </c>
      <c r="Q146" s="62">
        <v>0</v>
      </c>
      <c r="R146" s="62">
        <v>0</v>
      </c>
    </row>
    <row r="147" spans="2:19" ht="15" customHeight="1" x14ac:dyDescent="0.25">
      <c r="B147" s="59" t="s">
        <v>35</v>
      </c>
      <c r="C147" s="61">
        <v>3</v>
      </c>
      <c r="D147" s="61">
        <v>7</v>
      </c>
      <c r="E147" s="61">
        <v>1</v>
      </c>
      <c r="F147" s="59" t="s">
        <v>16</v>
      </c>
      <c r="G147" s="83" t="s">
        <v>113</v>
      </c>
      <c r="H147" s="60">
        <v>30</v>
      </c>
      <c r="I147" s="59" t="s">
        <v>22</v>
      </c>
      <c r="J147" s="60">
        <v>102</v>
      </c>
      <c r="K147" s="61" t="s">
        <v>37</v>
      </c>
      <c r="L147" s="74">
        <v>350000</v>
      </c>
      <c r="M147" s="62">
        <f t="shared" si="6"/>
        <v>0</v>
      </c>
      <c r="N147" s="62">
        <f t="shared" si="7"/>
        <v>350000</v>
      </c>
      <c r="O147" s="62">
        <v>0</v>
      </c>
      <c r="P147" s="62">
        <v>0</v>
      </c>
      <c r="Q147" s="62">
        <v>0</v>
      </c>
      <c r="R147" s="62">
        <v>0</v>
      </c>
    </row>
    <row r="148" spans="2:19" ht="15" customHeight="1" x14ac:dyDescent="0.25">
      <c r="B148" s="51" t="s">
        <v>35</v>
      </c>
      <c r="C148" s="51" t="s">
        <v>95</v>
      </c>
      <c r="D148" s="65">
        <v>9</v>
      </c>
      <c r="E148" s="60">
        <v>9</v>
      </c>
      <c r="F148" s="54" t="s">
        <v>16</v>
      </c>
      <c r="G148" s="64" t="s">
        <v>127</v>
      </c>
      <c r="H148" s="60">
        <v>30</v>
      </c>
      <c r="I148" s="59" t="s">
        <v>22</v>
      </c>
      <c r="J148" s="60">
        <v>102</v>
      </c>
      <c r="K148" s="61" t="s">
        <v>37</v>
      </c>
      <c r="L148" s="138">
        <v>300000</v>
      </c>
      <c r="M148" s="62">
        <f t="shared" si="6"/>
        <v>0</v>
      </c>
      <c r="N148" s="62">
        <f t="shared" si="7"/>
        <v>300000</v>
      </c>
      <c r="O148" s="62">
        <v>0</v>
      </c>
      <c r="P148" s="62">
        <v>0</v>
      </c>
      <c r="Q148" s="62">
        <v>0</v>
      </c>
      <c r="R148" s="62">
        <v>0</v>
      </c>
    </row>
    <row r="149" spans="2:19" ht="15" customHeight="1" x14ac:dyDescent="0.25">
      <c r="B149" s="51" t="s">
        <v>35</v>
      </c>
      <c r="C149" s="51" t="s">
        <v>95</v>
      </c>
      <c r="D149" s="65">
        <v>9</v>
      </c>
      <c r="E149" s="60">
        <v>9</v>
      </c>
      <c r="F149" s="54" t="s">
        <v>42</v>
      </c>
      <c r="G149" s="64" t="s">
        <v>151</v>
      </c>
      <c r="H149" s="60">
        <v>30</v>
      </c>
      <c r="I149" s="59" t="s">
        <v>22</v>
      </c>
      <c r="J149" s="60">
        <v>102</v>
      </c>
      <c r="K149" s="61" t="s">
        <v>37</v>
      </c>
      <c r="L149" s="138">
        <v>7000000</v>
      </c>
      <c r="M149" s="62">
        <f t="shared" si="6"/>
        <v>3325000</v>
      </c>
      <c r="N149" s="62">
        <f t="shared" si="7"/>
        <v>3675000</v>
      </c>
      <c r="O149" s="62">
        <v>3325000</v>
      </c>
      <c r="P149" s="62">
        <v>0</v>
      </c>
      <c r="Q149" s="62">
        <v>0</v>
      </c>
      <c r="R149" s="62">
        <v>0</v>
      </c>
    </row>
    <row r="150" spans="2:19" ht="15" customHeight="1" x14ac:dyDescent="0.25">
      <c r="B150" s="51" t="s">
        <v>35</v>
      </c>
      <c r="C150" s="51" t="s">
        <v>128</v>
      </c>
      <c r="D150" s="65">
        <v>1</v>
      </c>
      <c r="E150" s="60">
        <v>9</v>
      </c>
      <c r="F150" s="54" t="s">
        <v>16</v>
      </c>
      <c r="G150" s="64" t="s">
        <v>132</v>
      </c>
      <c r="H150" s="60">
        <v>30</v>
      </c>
      <c r="I150" s="59" t="s">
        <v>22</v>
      </c>
      <c r="J150" s="60">
        <v>102</v>
      </c>
      <c r="K150" s="61" t="s">
        <v>37</v>
      </c>
      <c r="L150" s="138">
        <v>150000</v>
      </c>
      <c r="M150" s="62">
        <f t="shared" si="6"/>
        <v>0</v>
      </c>
      <c r="N150" s="62">
        <f t="shared" si="7"/>
        <v>150000</v>
      </c>
      <c r="O150" s="62">
        <v>0</v>
      </c>
      <c r="P150" s="62">
        <v>0</v>
      </c>
      <c r="Q150" s="62">
        <v>0</v>
      </c>
      <c r="R150" s="62">
        <v>0</v>
      </c>
    </row>
    <row r="151" spans="2:19" ht="15" customHeight="1" x14ac:dyDescent="0.25">
      <c r="B151" s="54" t="s">
        <v>35</v>
      </c>
      <c r="C151" s="52">
        <v>1</v>
      </c>
      <c r="D151" s="53">
        <v>1</v>
      </c>
      <c r="E151" s="53">
        <v>1</v>
      </c>
      <c r="F151" s="54" t="s">
        <v>16</v>
      </c>
      <c r="G151" s="75" t="s">
        <v>36</v>
      </c>
      <c r="H151" s="53">
        <v>30</v>
      </c>
      <c r="I151" s="76" t="s">
        <v>22</v>
      </c>
      <c r="J151" s="53">
        <v>102</v>
      </c>
      <c r="K151" s="77" t="s">
        <v>37</v>
      </c>
      <c r="L151" s="137">
        <v>83000000</v>
      </c>
      <c r="M151" s="134">
        <f>SUM(O151:Z151)</f>
        <v>27589724.18</v>
      </c>
      <c r="N151" s="131">
        <f>+L151-M151</f>
        <v>55410275.82</v>
      </c>
      <c r="O151" s="131">
        <v>6528965.4400000004</v>
      </c>
      <c r="P151" s="131">
        <v>6455554.7000000002</v>
      </c>
      <c r="Q151" s="131">
        <v>6286363.5099999998</v>
      </c>
      <c r="R151" s="131">
        <v>8318840.5300000003</v>
      </c>
      <c r="S151" s="110" t="s">
        <v>191</v>
      </c>
    </row>
    <row r="152" spans="2:19" ht="15" customHeight="1" x14ac:dyDescent="0.25">
      <c r="B152" s="51" t="s">
        <v>35</v>
      </c>
      <c r="C152" s="52">
        <v>1</v>
      </c>
      <c r="D152" s="53">
        <v>1</v>
      </c>
      <c r="E152" s="53">
        <v>2</v>
      </c>
      <c r="F152" s="54" t="s">
        <v>38</v>
      </c>
      <c r="G152" s="84" t="s">
        <v>152</v>
      </c>
      <c r="H152" s="60">
        <v>30</v>
      </c>
      <c r="I152" s="59" t="s">
        <v>22</v>
      </c>
      <c r="J152" s="60">
        <v>102</v>
      </c>
      <c r="K152" s="61" t="s">
        <v>37</v>
      </c>
      <c r="L152" s="138">
        <v>2700000</v>
      </c>
      <c r="M152" s="62">
        <f>SUM(O152:Z152)</f>
        <v>1104566.6399999999</v>
      </c>
      <c r="N152" s="62">
        <f>+L152-M152</f>
        <v>1595433.36</v>
      </c>
      <c r="O152" s="62">
        <v>155990.39999999999</v>
      </c>
      <c r="P152" s="62">
        <v>195458.2</v>
      </c>
      <c r="Q152" s="62">
        <v>270212.55</v>
      </c>
      <c r="R152" s="62">
        <v>482905.49</v>
      </c>
    </row>
    <row r="153" spans="2:19" ht="15" customHeight="1" x14ac:dyDescent="0.25">
      <c r="B153" s="51" t="s">
        <v>35</v>
      </c>
      <c r="C153" s="52">
        <v>1</v>
      </c>
      <c r="D153" s="53">
        <v>1</v>
      </c>
      <c r="E153" s="53">
        <v>4</v>
      </c>
      <c r="F153" s="54" t="s">
        <v>16</v>
      </c>
      <c r="G153" s="83" t="s">
        <v>41</v>
      </c>
      <c r="H153" s="60">
        <v>30</v>
      </c>
      <c r="I153" s="59" t="s">
        <v>22</v>
      </c>
      <c r="J153" s="60">
        <v>102</v>
      </c>
      <c r="K153" s="61" t="s">
        <v>37</v>
      </c>
      <c r="L153" s="138">
        <v>7500000</v>
      </c>
      <c r="M153" s="62">
        <f t="shared" ref="M153:M166" si="8">SUM(O153:Z153)</f>
        <v>0</v>
      </c>
      <c r="N153" s="62">
        <f t="shared" ref="N153:N166" si="9">+L153-M153</f>
        <v>7500000</v>
      </c>
      <c r="O153" s="62">
        <v>0</v>
      </c>
      <c r="P153" s="62">
        <v>0</v>
      </c>
      <c r="Q153" s="62">
        <v>0</v>
      </c>
      <c r="R153" s="62">
        <v>0</v>
      </c>
    </row>
    <row r="154" spans="2:19" ht="15" customHeight="1" x14ac:dyDescent="0.25">
      <c r="B154" s="51" t="s">
        <v>35</v>
      </c>
      <c r="C154" s="52">
        <v>1</v>
      </c>
      <c r="D154" s="53">
        <v>1</v>
      </c>
      <c r="E154" s="53">
        <v>5</v>
      </c>
      <c r="F154" s="54" t="s">
        <v>42</v>
      </c>
      <c r="G154" s="84" t="s">
        <v>153</v>
      </c>
      <c r="H154" s="60">
        <v>30</v>
      </c>
      <c r="I154" s="59" t="s">
        <v>22</v>
      </c>
      <c r="J154" s="60">
        <v>102</v>
      </c>
      <c r="K154" s="61" t="s">
        <v>37</v>
      </c>
      <c r="L154" s="138">
        <v>1500000</v>
      </c>
      <c r="M154" s="62">
        <f t="shared" si="8"/>
        <v>0</v>
      </c>
      <c r="N154" s="62">
        <f t="shared" si="9"/>
        <v>1500000</v>
      </c>
      <c r="O154" s="62">
        <v>0</v>
      </c>
      <c r="P154" s="62">
        <v>0</v>
      </c>
      <c r="Q154" s="62">
        <v>0</v>
      </c>
      <c r="R154" s="62">
        <v>0</v>
      </c>
    </row>
    <row r="155" spans="2:19" ht="15" customHeight="1" x14ac:dyDescent="0.25">
      <c r="B155" s="51" t="s">
        <v>35</v>
      </c>
      <c r="C155" s="52">
        <v>1</v>
      </c>
      <c r="D155" s="53">
        <v>1</v>
      </c>
      <c r="E155" s="53">
        <v>5</v>
      </c>
      <c r="F155" s="54" t="s">
        <v>44</v>
      </c>
      <c r="G155" s="84" t="s">
        <v>154</v>
      </c>
      <c r="H155" s="60">
        <v>30</v>
      </c>
      <c r="I155" s="59" t="s">
        <v>22</v>
      </c>
      <c r="J155" s="60">
        <v>102</v>
      </c>
      <c r="K155" s="61" t="s">
        <v>37</v>
      </c>
      <c r="L155" s="138">
        <v>500000</v>
      </c>
      <c r="M155" s="62">
        <f t="shared" si="8"/>
        <v>50530.68</v>
      </c>
      <c r="N155" s="62">
        <f t="shared" si="9"/>
        <v>449469.32</v>
      </c>
      <c r="O155" s="62">
        <v>0</v>
      </c>
      <c r="P155" s="62">
        <v>0</v>
      </c>
      <c r="Q155" s="62">
        <v>31149.05</v>
      </c>
      <c r="R155" s="62">
        <v>19381.63</v>
      </c>
    </row>
    <row r="156" spans="2:19" ht="15" customHeight="1" x14ac:dyDescent="0.25">
      <c r="B156" s="51" t="s">
        <v>35</v>
      </c>
      <c r="C156" s="52">
        <v>1</v>
      </c>
      <c r="D156" s="53">
        <v>5</v>
      </c>
      <c r="E156" s="53">
        <v>1</v>
      </c>
      <c r="F156" s="54" t="s">
        <v>16</v>
      </c>
      <c r="G156" s="84" t="s">
        <v>52</v>
      </c>
      <c r="H156" s="60">
        <v>30</v>
      </c>
      <c r="I156" s="59" t="s">
        <v>22</v>
      </c>
      <c r="J156" s="60">
        <v>102</v>
      </c>
      <c r="K156" s="61" t="s">
        <v>37</v>
      </c>
      <c r="L156" s="138">
        <v>8400000</v>
      </c>
      <c r="M156" s="62">
        <f t="shared" si="8"/>
        <v>2383324.81</v>
      </c>
      <c r="N156" s="62">
        <f t="shared" si="9"/>
        <v>6016675.1899999995</v>
      </c>
      <c r="O156" s="62">
        <v>0</v>
      </c>
      <c r="P156" s="62">
        <v>594197.94999999995</v>
      </c>
      <c r="Q156" s="62">
        <f>596144.55+596758.82</f>
        <v>1192903.3700000001</v>
      </c>
      <c r="R156" s="62">
        <v>596223.49</v>
      </c>
    </row>
    <row r="157" spans="2:19" ht="15" customHeight="1" x14ac:dyDescent="0.25">
      <c r="B157" s="51" t="s">
        <v>35</v>
      </c>
      <c r="C157" s="52">
        <v>1</v>
      </c>
      <c r="D157" s="53">
        <v>5</v>
      </c>
      <c r="E157" s="53">
        <v>2</v>
      </c>
      <c r="F157" s="54" t="s">
        <v>16</v>
      </c>
      <c r="G157" s="84" t="s">
        <v>155</v>
      </c>
      <c r="H157" s="60">
        <v>30</v>
      </c>
      <c r="I157" s="59" t="s">
        <v>22</v>
      </c>
      <c r="J157" s="60">
        <v>102</v>
      </c>
      <c r="K157" s="61" t="s">
        <v>37</v>
      </c>
      <c r="L157" s="138">
        <v>8100000</v>
      </c>
      <c r="M157" s="62">
        <f t="shared" si="8"/>
        <v>2196455.54</v>
      </c>
      <c r="N157" s="62">
        <f t="shared" si="9"/>
        <v>5903544.46</v>
      </c>
      <c r="O157" s="62">
        <v>0</v>
      </c>
      <c r="P157" s="62">
        <v>547527.24</v>
      </c>
      <c r="Q157" s="62">
        <f>549715.31+548958.45</f>
        <v>1098673.76</v>
      </c>
      <c r="R157" s="62">
        <v>550254.54</v>
      </c>
    </row>
    <row r="158" spans="2:19" ht="15" customHeight="1" x14ac:dyDescent="0.25">
      <c r="B158" s="51" t="s">
        <v>35</v>
      </c>
      <c r="C158" s="52">
        <v>1</v>
      </c>
      <c r="D158" s="53">
        <v>5</v>
      </c>
      <c r="E158" s="53">
        <v>3</v>
      </c>
      <c r="F158" s="54" t="s">
        <v>16</v>
      </c>
      <c r="G158" s="84" t="s">
        <v>156</v>
      </c>
      <c r="H158" s="60">
        <v>30</v>
      </c>
      <c r="I158" s="59" t="s">
        <v>22</v>
      </c>
      <c r="J158" s="60">
        <v>102</v>
      </c>
      <c r="K158" s="61" t="s">
        <v>37</v>
      </c>
      <c r="L158" s="138">
        <v>600000</v>
      </c>
      <c r="M158" s="62">
        <f t="shared" si="8"/>
        <v>179092.09</v>
      </c>
      <c r="N158" s="62">
        <f t="shared" si="9"/>
        <v>420907.91000000003</v>
      </c>
      <c r="O158" s="62">
        <v>0</v>
      </c>
      <c r="P158" s="62">
        <v>36993.06</v>
      </c>
      <c r="Q158" s="62">
        <f>45536.71+43443.9</f>
        <v>88980.61</v>
      </c>
      <c r="R158" s="62">
        <v>53118.42</v>
      </c>
    </row>
    <row r="159" spans="2:19" ht="15" customHeight="1" x14ac:dyDescent="0.25">
      <c r="B159" s="51" t="s">
        <v>35</v>
      </c>
      <c r="C159" s="139">
        <v>3</v>
      </c>
      <c r="D159" s="140">
        <v>1</v>
      </c>
      <c r="E159" s="140">
        <v>1</v>
      </c>
      <c r="F159" s="51" t="s">
        <v>16</v>
      </c>
      <c r="G159" s="84" t="s">
        <v>157</v>
      </c>
      <c r="H159" s="60">
        <v>30</v>
      </c>
      <c r="I159" s="59" t="s">
        <v>22</v>
      </c>
      <c r="J159" s="60">
        <v>102</v>
      </c>
      <c r="K159" s="61" t="s">
        <v>37</v>
      </c>
      <c r="L159" s="138">
        <v>75000</v>
      </c>
      <c r="M159" s="62">
        <f t="shared" si="8"/>
        <v>0</v>
      </c>
      <c r="N159" s="62">
        <f t="shared" si="9"/>
        <v>75000</v>
      </c>
      <c r="O159" s="62">
        <v>0</v>
      </c>
      <c r="P159" s="62">
        <v>0</v>
      </c>
      <c r="Q159" s="62">
        <v>0</v>
      </c>
      <c r="R159" s="62">
        <v>0</v>
      </c>
    </row>
    <row r="160" spans="2:19" ht="15" customHeight="1" x14ac:dyDescent="0.25">
      <c r="B160" s="59" t="s">
        <v>35</v>
      </c>
      <c r="C160" s="61">
        <v>3</v>
      </c>
      <c r="D160" s="61">
        <v>7</v>
      </c>
      <c r="E160" s="61">
        <v>1</v>
      </c>
      <c r="F160" s="59" t="s">
        <v>16</v>
      </c>
      <c r="G160" s="83" t="s">
        <v>113</v>
      </c>
      <c r="H160" s="60">
        <v>30</v>
      </c>
      <c r="I160" s="59" t="s">
        <v>22</v>
      </c>
      <c r="J160" s="60">
        <v>102</v>
      </c>
      <c r="K160" s="61" t="s">
        <v>37</v>
      </c>
      <c r="L160" s="138">
        <v>100000</v>
      </c>
      <c r="M160" s="62">
        <f t="shared" si="8"/>
        <v>0</v>
      </c>
      <c r="N160" s="62">
        <f t="shared" si="9"/>
        <v>100000</v>
      </c>
      <c r="O160" s="62">
        <v>0</v>
      </c>
      <c r="P160" s="62">
        <v>0</v>
      </c>
      <c r="Q160" s="62">
        <v>0</v>
      </c>
      <c r="R160" s="62">
        <v>0</v>
      </c>
    </row>
    <row r="161" spans="2:19" ht="15" customHeight="1" x14ac:dyDescent="0.25">
      <c r="B161" s="141" t="s">
        <v>35</v>
      </c>
      <c r="C161" s="142">
        <v>9</v>
      </c>
      <c r="D161" s="143">
        <v>3</v>
      </c>
      <c r="E161" s="143">
        <v>1</v>
      </c>
      <c r="F161" s="54" t="s">
        <v>16</v>
      </c>
      <c r="G161" s="144" t="s">
        <v>158</v>
      </c>
      <c r="H161" s="53">
        <v>30</v>
      </c>
      <c r="I161" s="76" t="s">
        <v>22</v>
      </c>
      <c r="J161" s="53">
        <v>102</v>
      </c>
      <c r="K161" s="77" t="s">
        <v>159</v>
      </c>
      <c r="L161" s="145">
        <v>4000000</v>
      </c>
      <c r="M161" s="134">
        <f t="shared" si="8"/>
        <v>1656535.94</v>
      </c>
      <c r="N161" s="131">
        <f t="shared" si="9"/>
        <v>2343464.06</v>
      </c>
      <c r="O161" s="131">
        <v>483333</v>
      </c>
      <c r="P161" s="131">
        <v>437570.17</v>
      </c>
      <c r="Q161" s="131">
        <v>391254.23</v>
      </c>
      <c r="R161" s="131">
        <v>344378.54</v>
      </c>
      <c r="S161" s="110" t="s">
        <v>192</v>
      </c>
    </row>
    <row r="162" spans="2:19" ht="15" customHeight="1" x14ac:dyDescent="0.25">
      <c r="B162" s="85" t="s">
        <v>160</v>
      </c>
      <c r="C162" s="86">
        <v>2</v>
      </c>
      <c r="D162" s="87">
        <v>1</v>
      </c>
      <c r="E162" s="87">
        <v>1</v>
      </c>
      <c r="F162" s="85" t="s">
        <v>16</v>
      </c>
      <c r="G162" s="146" t="s">
        <v>161</v>
      </c>
      <c r="H162" s="60">
        <v>10</v>
      </c>
      <c r="I162" s="59" t="s">
        <v>18</v>
      </c>
      <c r="J162" s="60">
        <v>100</v>
      </c>
      <c r="K162" s="61" t="s">
        <v>162</v>
      </c>
      <c r="L162" s="145">
        <v>69600</v>
      </c>
      <c r="M162" s="62">
        <f t="shared" si="8"/>
        <v>0</v>
      </c>
      <c r="N162" s="62">
        <f t="shared" si="9"/>
        <v>69600</v>
      </c>
      <c r="O162" s="62">
        <v>0</v>
      </c>
      <c r="P162" s="62">
        <v>0</v>
      </c>
      <c r="Q162" s="62">
        <v>0</v>
      </c>
      <c r="R162" s="62">
        <v>0</v>
      </c>
    </row>
    <row r="163" spans="2:19" ht="15" customHeight="1" x14ac:dyDescent="0.25">
      <c r="B163" s="85" t="s">
        <v>160</v>
      </c>
      <c r="C163" s="86">
        <v>2</v>
      </c>
      <c r="D163" s="87">
        <v>1</v>
      </c>
      <c r="E163" s="87">
        <v>1</v>
      </c>
      <c r="F163" s="85" t="s">
        <v>16</v>
      </c>
      <c r="G163" s="146" t="s">
        <v>161</v>
      </c>
      <c r="H163" s="60">
        <v>30</v>
      </c>
      <c r="I163" s="59" t="s">
        <v>22</v>
      </c>
      <c r="J163" s="60">
        <v>102</v>
      </c>
      <c r="K163" s="61" t="s">
        <v>162</v>
      </c>
      <c r="L163" s="130">
        <v>8000000</v>
      </c>
      <c r="M163" s="62">
        <f t="shared" si="8"/>
        <v>0</v>
      </c>
      <c r="N163" s="62">
        <f t="shared" si="9"/>
        <v>8000000</v>
      </c>
      <c r="O163" s="62">
        <v>0</v>
      </c>
      <c r="P163" s="62">
        <v>0</v>
      </c>
      <c r="Q163" s="62">
        <v>0</v>
      </c>
      <c r="R163" s="62">
        <v>0</v>
      </c>
    </row>
    <row r="164" spans="2:19" ht="15" customHeight="1" x14ac:dyDescent="0.25">
      <c r="B164" s="85" t="s">
        <v>160</v>
      </c>
      <c r="C164" s="86">
        <v>2</v>
      </c>
      <c r="D164" s="87">
        <v>1</v>
      </c>
      <c r="E164" s="87">
        <v>1</v>
      </c>
      <c r="F164" s="85" t="s">
        <v>38</v>
      </c>
      <c r="G164" s="146" t="s">
        <v>163</v>
      </c>
      <c r="H164" s="60">
        <v>30</v>
      </c>
      <c r="I164" s="59" t="s">
        <v>22</v>
      </c>
      <c r="J164" s="60">
        <v>102</v>
      </c>
      <c r="K164" s="61" t="s">
        <v>162</v>
      </c>
      <c r="L164" s="130">
        <v>500000</v>
      </c>
      <c r="M164" s="62">
        <f t="shared" si="8"/>
        <v>0</v>
      </c>
      <c r="N164" s="62">
        <f t="shared" si="9"/>
        <v>500000</v>
      </c>
      <c r="O164" s="147">
        <v>0</v>
      </c>
      <c r="P164" s="62">
        <v>0</v>
      </c>
      <c r="Q164" s="62">
        <v>0</v>
      </c>
      <c r="R164" s="62">
        <v>0</v>
      </c>
    </row>
    <row r="165" spans="2:19" ht="15" customHeight="1" x14ac:dyDescent="0.25">
      <c r="B165" s="85" t="s">
        <v>160</v>
      </c>
      <c r="C165" s="86">
        <v>2</v>
      </c>
      <c r="D165" s="87">
        <v>1</v>
      </c>
      <c r="E165" s="87">
        <v>3</v>
      </c>
      <c r="F165" s="85" t="s">
        <v>16</v>
      </c>
      <c r="G165" s="146" t="s">
        <v>164</v>
      </c>
      <c r="H165" s="60">
        <v>30</v>
      </c>
      <c r="I165" s="59" t="s">
        <v>22</v>
      </c>
      <c r="J165" s="60">
        <v>102</v>
      </c>
      <c r="K165" s="61" t="s">
        <v>162</v>
      </c>
      <c r="L165" s="130">
        <v>40000000</v>
      </c>
      <c r="M165" s="62">
        <f t="shared" si="8"/>
        <v>15425949.710000001</v>
      </c>
      <c r="N165" s="62">
        <f t="shared" si="9"/>
        <v>24574050.289999999</v>
      </c>
      <c r="O165" s="148">
        <v>3787288.19</v>
      </c>
      <c r="P165" s="62">
        <v>3833051.25</v>
      </c>
      <c r="Q165" s="62">
        <v>3879367.29</v>
      </c>
      <c r="R165" s="62">
        <v>3926242.98</v>
      </c>
    </row>
    <row r="166" spans="2:19" ht="15" customHeight="1" x14ac:dyDescent="0.25">
      <c r="B166" s="85" t="s">
        <v>160</v>
      </c>
      <c r="C166" s="87">
        <v>2</v>
      </c>
      <c r="D166" s="87">
        <v>2</v>
      </c>
      <c r="E166" s="87">
        <v>1</v>
      </c>
      <c r="F166" s="85" t="s">
        <v>16</v>
      </c>
      <c r="G166" s="146" t="s">
        <v>165</v>
      </c>
      <c r="H166" s="60">
        <v>30</v>
      </c>
      <c r="I166" s="59" t="s">
        <v>22</v>
      </c>
      <c r="J166" s="60">
        <v>102</v>
      </c>
      <c r="K166" s="61" t="s">
        <v>162</v>
      </c>
      <c r="L166" s="130">
        <v>12000000</v>
      </c>
      <c r="M166" s="62">
        <f t="shared" si="8"/>
        <v>2114175.7999999998</v>
      </c>
      <c r="N166" s="62">
        <f t="shared" si="9"/>
        <v>9885824.1999999993</v>
      </c>
      <c r="O166" s="62">
        <v>0</v>
      </c>
      <c r="P166" s="62">
        <v>0</v>
      </c>
      <c r="Q166" s="62">
        <v>2114175.7999999998</v>
      </c>
      <c r="R166" s="62">
        <v>0</v>
      </c>
    </row>
    <row r="167" spans="2:19" ht="15" customHeight="1" x14ac:dyDescent="0.25">
      <c r="B167" s="141" t="s">
        <v>35</v>
      </c>
      <c r="C167" s="141" t="s">
        <v>160</v>
      </c>
      <c r="D167" s="142">
        <v>1</v>
      </c>
      <c r="E167" s="143">
        <v>1</v>
      </c>
      <c r="F167" s="141" t="s">
        <v>38</v>
      </c>
      <c r="G167" s="88" t="s">
        <v>166</v>
      </c>
      <c r="H167" s="53">
        <v>30</v>
      </c>
      <c r="I167" s="76" t="s">
        <v>22</v>
      </c>
      <c r="J167" s="53">
        <v>102</v>
      </c>
      <c r="K167" s="77" t="s">
        <v>167</v>
      </c>
      <c r="L167" s="137">
        <v>2100000</v>
      </c>
      <c r="M167" s="134">
        <f t="shared" ref="M167:M172" si="10">SUM(O167:Z167)</f>
        <v>608982.5</v>
      </c>
      <c r="N167" s="131">
        <f t="shared" ref="N167:N172" si="11">+L167-M167</f>
        <v>1491017.5</v>
      </c>
      <c r="O167" s="131">
        <v>148407.5</v>
      </c>
      <c r="P167" s="131">
        <v>153525</v>
      </c>
      <c r="Q167" s="131">
        <v>153525</v>
      </c>
      <c r="R167" s="131">
        <v>153525</v>
      </c>
      <c r="S167" s="110" t="s">
        <v>193</v>
      </c>
    </row>
    <row r="168" spans="2:19" ht="15" customHeight="1" x14ac:dyDescent="0.25">
      <c r="B168" s="85" t="s">
        <v>35</v>
      </c>
      <c r="C168" s="85" t="s">
        <v>160</v>
      </c>
      <c r="D168" s="86">
        <v>1</v>
      </c>
      <c r="E168" s="87">
        <v>2</v>
      </c>
      <c r="F168" s="85" t="s">
        <v>16</v>
      </c>
      <c r="G168" s="88" t="s">
        <v>168</v>
      </c>
      <c r="H168" s="60">
        <v>30</v>
      </c>
      <c r="I168" s="59" t="s">
        <v>22</v>
      </c>
      <c r="J168" s="60">
        <v>102</v>
      </c>
      <c r="K168" s="61" t="s">
        <v>37</v>
      </c>
      <c r="L168" s="138">
        <v>342000000</v>
      </c>
      <c r="M168" s="62">
        <f t="shared" si="10"/>
        <v>135596850.78999999</v>
      </c>
      <c r="N168" s="62">
        <f t="shared" si="11"/>
        <v>206403149.21000001</v>
      </c>
      <c r="O168" s="62">
        <v>25362538.329999998</v>
      </c>
      <c r="P168" s="62">
        <f>17494095.18+2000000+8989490</f>
        <v>28483585.18</v>
      </c>
      <c r="Q168" s="62">
        <v>42203157.399999999</v>
      </c>
      <c r="R168" s="62">
        <v>39547569.880000003</v>
      </c>
    </row>
    <row r="169" spans="2:19" ht="15" customHeight="1" x14ac:dyDescent="0.25">
      <c r="B169" s="85" t="s">
        <v>35</v>
      </c>
      <c r="C169" s="85" t="s">
        <v>160</v>
      </c>
      <c r="D169" s="86">
        <v>1</v>
      </c>
      <c r="E169" s="87">
        <v>4</v>
      </c>
      <c r="F169" s="85" t="s">
        <v>16</v>
      </c>
      <c r="G169" s="88" t="s">
        <v>169</v>
      </c>
      <c r="H169" s="60">
        <v>30</v>
      </c>
      <c r="I169" s="59" t="s">
        <v>22</v>
      </c>
      <c r="J169" s="60">
        <v>102</v>
      </c>
      <c r="K169" s="61" t="s">
        <v>170</v>
      </c>
      <c r="L169" s="138">
        <v>100000</v>
      </c>
      <c r="M169" s="62">
        <f t="shared" si="10"/>
        <v>0</v>
      </c>
      <c r="N169" s="62">
        <f t="shared" si="11"/>
        <v>100000</v>
      </c>
      <c r="O169" s="62">
        <v>0</v>
      </c>
      <c r="P169" s="62">
        <v>0</v>
      </c>
      <c r="Q169" s="62">
        <v>0</v>
      </c>
      <c r="R169" s="62">
        <v>0</v>
      </c>
    </row>
    <row r="170" spans="2:19" ht="15" customHeight="1" x14ac:dyDescent="0.25">
      <c r="B170" s="59" t="s">
        <v>35</v>
      </c>
      <c r="C170" s="59" t="s">
        <v>160</v>
      </c>
      <c r="D170" s="72">
        <v>7</v>
      </c>
      <c r="E170" s="61">
        <v>2</v>
      </c>
      <c r="F170" s="54" t="s">
        <v>16</v>
      </c>
      <c r="G170" s="88" t="s">
        <v>171</v>
      </c>
      <c r="H170" s="60">
        <v>30</v>
      </c>
      <c r="I170" s="59" t="s">
        <v>22</v>
      </c>
      <c r="J170" s="60">
        <v>102</v>
      </c>
      <c r="K170" s="61" t="s">
        <v>37</v>
      </c>
      <c r="L170" s="138">
        <v>500000</v>
      </c>
      <c r="M170" s="62">
        <f t="shared" si="10"/>
        <v>0</v>
      </c>
      <c r="N170" s="62">
        <f t="shared" si="11"/>
        <v>500000</v>
      </c>
      <c r="O170" s="62">
        <v>0</v>
      </c>
      <c r="P170" s="62">
        <v>0</v>
      </c>
      <c r="Q170" s="62">
        <v>0</v>
      </c>
      <c r="R170" s="62">
        <v>0</v>
      </c>
    </row>
    <row r="171" spans="2:19" ht="15" customHeight="1" x14ac:dyDescent="0.25">
      <c r="B171" s="85" t="s">
        <v>35</v>
      </c>
      <c r="C171" s="85" t="s">
        <v>160</v>
      </c>
      <c r="D171" s="86">
        <v>3</v>
      </c>
      <c r="E171" s="87">
        <v>1</v>
      </c>
      <c r="F171" s="85" t="s">
        <v>38</v>
      </c>
      <c r="G171" s="88" t="s">
        <v>172</v>
      </c>
      <c r="H171" s="53">
        <v>30</v>
      </c>
      <c r="I171" s="76" t="s">
        <v>22</v>
      </c>
      <c r="J171" s="53">
        <v>102</v>
      </c>
      <c r="K171" s="77" t="s">
        <v>173</v>
      </c>
      <c r="L171" s="138">
        <v>8000000</v>
      </c>
      <c r="M171" s="134">
        <f t="shared" si="10"/>
        <v>3739640.73</v>
      </c>
      <c r="N171" s="131">
        <f t="shared" si="11"/>
        <v>4260359.2699999996</v>
      </c>
      <c r="O171" s="131">
        <v>914533.9</v>
      </c>
      <c r="P171" s="131">
        <v>880000</v>
      </c>
      <c r="Q171" s="131">
        <v>200000</v>
      </c>
      <c r="R171" s="131">
        <v>1745106.83</v>
      </c>
      <c r="S171" s="110" t="s">
        <v>194</v>
      </c>
    </row>
    <row r="172" spans="2:19" ht="15" customHeight="1" thickBot="1" x14ac:dyDescent="0.3">
      <c r="B172" s="59" t="s">
        <v>160</v>
      </c>
      <c r="C172" s="61">
        <v>1</v>
      </c>
      <c r="D172" s="61">
        <v>1</v>
      </c>
      <c r="E172" s="61">
        <v>1</v>
      </c>
      <c r="F172" s="59" t="s">
        <v>16</v>
      </c>
      <c r="G172" s="88" t="s">
        <v>174</v>
      </c>
      <c r="H172" s="60">
        <v>30</v>
      </c>
      <c r="I172" s="59" t="s">
        <v>175</v>
      </c>
      <c r="J172" s="60">
        <v>102</v>
      </c>
      <c r="K172" s="61" t="s">
        <v>37</v>
      </c>
      <c r="L172" s="89">
        <v>65000000</v>
      </c>
      <c r="M172" s="151">
        <f t="shared" si="10"/>
        <v>24154623.150000002</v>
      </c>
      <c r="N172" s="151">
        <f t="shared" si="11"/>
        <v>40845376.849999994</v>
      </c>
      <c r="O172" s="151">
        <v>22016677.620000001</v>
      </c>
      <c r="P172" s="151">
        <v>2137945.5299999998</v>
      </c>
      <c r="Q172" s="151">
        <v>0</v>
      </c>
      <c r="R172" s="151">
        <v>0</v>
      </c>
    </row>
    <row r="173" spans="2:19" ht="17.25" customHeight="1" thickBot="1" x14ac:dyDescent="0.3">
      <c r="L173" s="150">
        <f>SUM(L9:L172)</f>
        <v>1467569600</v>
      </c>
      <c r="M173" s="150">
        <f t="shared" ref="M173:R173" si="12">SUM(M9:M172)</f>
        <v>439337313.51999998</v>
      </c>
      <c r="N173" s="150">
        <f t="shared" si="12"/>
        <v>1028232286.4800001</v>
      </c>
      <c r="O173" s="150">
        <f t="shared" si="12"/>
        <v>109849018.91</v>
      </c>
      <c r="P173" s="150">
        <f t="shared" si="12"/>
        <v>101853084.86000001</v>
      </c>
      <c r="Q173" s="150">
        <f t="shared" si="12"/>
        <v>119621371.72999999</v>
      </c>
      <c r="R173" s="150">
        <f t="shared" si="12"/>
        <v>108013838.02</v>
      </c>
    </row>
    <row r="174" spans="2:19" ht="15.75" thickTop="1" x14ac:dyDescent="0.25"/>
    <row r="177" spans="2:2" x14ac:dyDescent="0.25">
      <c r="B177" s="110" t="s">
        <v>177</v>
      </c>
    </row>
    <row r="178" spans="2:2" x14ac:dyDescent="0.25">
      <c r="B178" s="110" t="s">
        <v>195</v>
      </c>
    </row>
  </sheetData>
  <sheetProtection password="CC31" sheet="1" objects="1" scenarios="1" selectLockedCells="1" selectUnlockedCells="1"/>
  <mergeCells count="4">
    <mergeCell ref="B8:F8"/>
    <mergeCell ref="B2:R2"/>
    <mergeCell ref="B3:R3"/>
    <mergeCell ref="B4:R4"/>
  </mergeCells>
  <dataValidations disablePrompts="1" count="1">
    <dataValidation type="list" allowBlank="1" showInputMessage="1" showErrorMessage="1" sqref="C177:F177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1"/>
  <sheetViews>
    <sheetView workbookViewId="0">
      <selection activeCell="P10" sqref="P10"/>
    </sheetView>
  </sheetViews>
  <sheetFormatPr baseColWidth="10" defaultRowHeight="15.75" x14ac:dyDescent="0.25"/>
  <cols>
    <col min="1" max="1" width="3" customWidth="1"/>
    <col min="2" max="2" width="4.85546875" customWidth="1"/>
    <col min="3" max="5" width="2.7109375" customWidth="1"/>
    <col min="6" max="6" width="6.140625" style="8" customWidth="1"/>
    <col min="7" max="7" width="35.28515625" style="9" customWidth="1"/>
    <col min="8" max="8" width="8.42578125" style="10" customWidth="1"/>
    <col min="9" max="9" width="8.85546875" style="10" customWidth="1"/>
    <col min="10" max="10" width="8" style="11" customWidth="1"/>
    <col min="11" max="11" width="14.7109375" style="106" customWidth="1"/>
    <col min="12" max="12" width="14.5703125" style="93" customWidth="1"/>
  </cols>
  <sheetData>
    <row r="4" spans="2:12" ht="18.75" x14ac:dyDescent="0.3"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2" ht="18.75" x14ac:dyDescent="0.3"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2" ht="18.75" x14ac:dyDescent="0.3">
      <c r="B6" s="153" t="s">
        <v>197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2:12" ht="16.5" thickBot="1" x14ac:dyDescent="0.3">
      <c r="G7" s="12"/>
      <c r="H7" s="13"/>
      <c r="I7" s="13"/>
      <c r="J7" s="14"/>
      <c r="K7" s="92"/>
    </row>
    <row r="8" spans="2:12" thickBot="1" x14ac:dyDescent="0.3">
      <c r="B8" s="162" t="s">
        <v>11</v>
      </c>
      <c r="C8" s="163"/>
      <c r="D8" s="163"/>
      <c r="E8" s="163"/>
      <c r="F8" s="164"/>
      <c r="G8" s="15" t="s">
        <v>12</v>
      </c>
      <c r="H8" s="16" t="s">
        <v>0</v>
      </c>
      <c r="I8" s="16" t="s">
        <v>1</v>
      </c>
      <c r="J8" s="16" t="s">
        <v>13</v>
      </c>
      <c r="K8" s="165" t="s">
        <v>14</v>
      </c>
      <c r="L8" s="166"/>
    </row>
    <row r="9" spans="2:12" ht="16.5" thickBot="1" x14ac:dyDescent="0.3">
      <c r="B9" s="17"/>
      <c r="C9" s="18"/>
      <c r="D9" s="18"/>
      <c r="E9" s="18"/>
      <c r="F9" s="19"/>
      <c r="G9" s="20"/>
      <c r="H9" s="21"/>
      <c r="I9" s="21"/>
      <c r="J9" s="21"/>
      <c r="K9" s="94"/>
      <c r="L9" s="95" t="s">
        <v>4</v>
      </c>
    </row>
    <row r="10" spans="2:12" ht="39" thickBot="1" x14ac:dyDescent="0.3">
      <c r="B10" s="22" t="s">
        <v>15</v>
      </c>
      <c r="C10" s="23">
        <v>4</v>
      </c>
      <c r="D10" s="23">
        <v>1</v>
      </c>
      <c r="E10" s="23">
        <v>2</v>
      </c>
      <c r="F10" s="24" t="s">
        <v>16</v>
      </c>
      <c r="G10" s="111" t="s">
        <v>17</v>
      </c>
      <c r="H10" s="26">
        <v>10</v>
      </c>
      <c r="I10" s="27" t="s">
        <v>18</v>
      </c>
      <c r="J10" s="27" t="s">
        <v>19</v>
      </c>
      <c r="K10" s="96"/>
      <c r="L10" s="97">
        <v>20000000</v>
      </c>
    </row>
    <row r="11" spans="2:12" thickBot="1" x14ac:dyDescent="0.3">
      <c r="B11" s="28"/>
      <c r="C11" s="29"/>
      <c r="D11" s="29"/>
      <c r="E11" s="29"/>
      <c r="F11" s="30"/>
      <c r="G11" s="31"/>
      <c r="H11" s="32"/>
      <c r="I11" s="32"/>
      <c r="J11" s="32"/>
      <c r="K11" s="98"/>
      <c r="L11" s="99"/>
    </row>
    <row r="12" spans="2:12" ht="27" thickBot="1" x14ac:dyDescent="0.3">
      <c r="B12" s="33">
        <v>1</v>
      </c>
      <c r="C12" s="34">
        <v>5</v>
      </c>
      <c r="D12" s="34">
        <v>2</v>
      </c>
      <c r="E12" s="34">
        <v>1</v>
      </c>
      <c r="F12" s="35" t="s">
        <v>16</v>
      </c>
      <c r="G12" s="25" t="s">
        <v>178</v>
      </c>
      <c r="H12" s="26" t="s">
        <v>21</v>
      </c>
      <c r="I12" s="26" t="s">
        <v>22</v>
      </c>
      <c r="J12" s="26" t="s">
        <v>23</v>
      </c>
      <c r="K12" s="100"/>
      <c r="L12" s="101">
        <f>SUM(K13:K17)</f>
        <v>82192223.25</v>
      </c>
    </row>
    <row r="13" spans="2:12" ht="15" x14ac:dyDescent="0.25">
      <c r="B13" s="167"/>
      <c r="C13" s="168"/>
      <c r="D13" s="168"/>
      <c r="E13" s="168"/>
      <c r="F13" s="169"/>
      <c r="G13" s="36" t="s">
        <v>179</v>
      </c>
      <c r="H13" s="37"/>
      <c r="I13" s="37"/>
      <c r="J13" s="37"/>
      <c r="K13" s="102">
        <f>602040+640</f>
        <v>602680</v>
      </c>
      <c r="L13" s="103"/>
    </row>
    <row r="14" spans="2:12" ht="15" x14ac:dyDescent="0.25">
      <c r="B14" s="167"/>
      <c r="C14" s="168"/>
      <c r="D14" s="168"/>
      <c r="E14" s="168"/>
      <c r="F14" s="169"/>
      <c r="G14" s="38" t="s">
        <v>24</v>
      </c>
      <c r="H14" s="37"/>
      <c r="I14" s="37"/>
      <c r="J14" s="37"/>
      <c r="K14" s="102">
        <v>74295328.25</v>
      </c>
      <c r="L14" s="103"/>
    </row>
    <row r="15" spans="2:12" ht="15" x14ac:dyDescent="0.25">
      <c r="B15" s="167"/>
      <c r="C15" s="168"/>
      <c r="D15" s="168"/>
      <c r="E15" s="168"/>
      <c r="F15" s="169"/>
      <c r="G15" s="36" t="s">
        <v>25</v>
      </c>
      <c r="H15" s="37"/>
      <c r="I15" s="37"/>
      <c r="J15" s="37"/>
      <c r="K15" s="102">
        <v>2600000</v>
      </c>
      <c r="L15" s="103"/>
    </row>
    <row r="16" spans="2:12" ht="15" x14ac:dyDescent="0.25">
      <c r="B16" s="167"/>
      <c r="C16" s="168"/>
      <c r="D16" s="168"/>
      <c r="E16" s="168"/>
      <c r="F16" s="169"/>
      <c r="G16" s="36" t="s">
        <v>26</v>
      </c>
      <c r="H16" s="37"/>
      <c r="I16" s="37"/>
      <c r="J16" s="37"/>
      <c r="K16" s="102">
        <v>4694215</v>
      </c>
      <c r="L16" s="104"/>
    </row>
    <row r="17" spans="2:12" thickBot="1" x14ac:dyDescent="0.3">
      <c r="B17" s="167"/>
      <c r="C17" s="168"/>
      <c r="D17" s="168"/>
      <c r="E17" s="168"/>
      <c r="F17" s="169"/>
      <c r="G17" s="112" t="s">
        <v>27</v>
      </c>
      <c r="H17" s="113"/>
      <c r="I17" s="113"/>
      <c r="J17" s="113"/>
      <c r="K17" s="114">
        <v>0</v>
      </c>
      <c r="L17" s="104"/>
    </row>
    <row r="18" spans="2:12" ht="16.5" thickBot="1" x14ac:dyDescent="0.3">
      <c r="B18" s="39"/>
      <c r="C18" s="40"/>
      <c r="D18" s="40"/>
      <c r="E18" s="40"/>
      <c r="F18" s="41"/>
      <c r="G18" s="160" t="s">
        <v>28</v>
      </c>
      <c r="H18" s="160"/>
      <c r="I18" s="160"/>
      <c r="J18" s="160"/>
      <c r="K18" s="161"/>
      <c r="L18" s="105">
        <f>+L10+L12</f>
        <v>102192223.25</v>
      </c>
    </row>
    <row r="19" spans="2:12" ht="16.5" thickTop="1" x14ac:dyDescent="0.25"/>
    <row r="21" spans="2:12" x14ac:dyDescent="0.25">
      <c r="I21" s="42"/>
      <c r="J21" s="43"/>
      <c r="K21" s="107"/>
    </row>
  </sheetData>
  <sheetProtection password="CC31" sheet="1" objects="1" scenarios="1" selectLockedCells="1" selectUnlockedCells="1"/>
  <mergeCells count="7">
    <mergeCell ref="G18:K18"/>
    <mergeCell ref="B4:L4"/>
    <mergeCell ref="B5:L5"/>
    <mergeCell ref="B6:L6"/>
    <mergeCell ref="B8:F8"/>
    <mergeCell ref="K8:L8"/>
    <mergeCell ref="B13:F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ABRIL</vt:lpstr>
      <vt:lpstr>INGRESOS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2017-05-25T16:24:26Z</dcterms:created>
  <dcterms:modified xsi:type="dcterms:W3CDTF">2018-05-24T15:22:14Z</dcterms:modified>
</cp:coreProperties>
</file>