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xampp\htdocs\transparencia\archivos\publicaciones-oficiales\"/>
    </mc:Choice>
  </mc:AlternateContent>
  <bookViews>
    <workbookView xWindow="0" yWindow="6465" windowWidth="9720" windowHeight="5475" tabRatio="916"/>
  </bookViews>
  <sheets>
    <sheet name="Billetes Jueves" sheetId="6" r:id="rId1"/>
    <sheet name="Analisis Jueves" sheetId="11" r:id="rId2"/>
  </sheets>
  <externalReferences>
    <externalReference r:id="rId3"/>
    <externalReference r:id="rId4"/>
  </externalReferences>
  <calcPr calcId="152511"/>
</workbook>
</file>

<file path=xl/calcChain.xml><?xml version="1.0" encoding="utf-8"?>
<calcChain xmlns="http://schemas.openxmlformats.org/spreadsheetml/2006/main">
  <c r="M49" i="6" l="1"/>
  <c r="M48" i="6"/>
  <c r="M47" i="6"/>
  <c r="M46" i="6"/>
  <c r="M43" i="6"/>
  <c r="M42" i="6"/>
  <c r="M41" i="6"/>
  <c r="M38" i="6"/>
  <c r="M37" i="6"/>
  <c r="M36" i="6"/>
  <c r="M35" i="6"/>
  <c r="M34" i="6"/>
  <c r="M33" i="6"/>
  <c r="M32" i="6"/>
  <c r="M31" i="6"/>
  <c r="M30" i="6"/>
  <c r="M29" i="6"/>
  <c r="M26" i="6"/>
  <c r="M25" i="6"/>
  <c r="L25" i="6"/>
  <c r="F50" i="11"/>
  <c r="D47" i="11"/>
  <c r="D48" i="11"/>
  <c r="C38" i="11"/>
  <c r="C53" i="11" s="1"/>
  <c r="C37" i="11"/>
  <c r="C52" i="11" s="1"/>
  <c r="C36" i="11"/>
  <c r="C51" i="11" s="1"/>
  <c r="C35" i="11"/>
  <c r="C50" i="11" s="1"/>
  <c r="C33" i="11"/>
  <c r="C48" i="11" s="1"/>
  <c r="H14" i="6"/>
  <c r="H13" i="6"/>
  <c r="M52" i="6"/>
  <c r="M24" i="6"/>
  <c r="M18" i="6"/>
  <c r="E43" i="11"/>
  <c r="F43" i="11"/>
  <c r="E40" i="11"/>
  <c r="F40" i="11"/>
  <c r="O19" i="6"/>
  <c r="O18" i="6"/>
  <c r="P18" i="6" s="1"/>
  <c r="T21" i="6"/>
  <c r="T19" i="6"/>
  <c r="U19" i="6"/>
  <c r="V19" i="6" s="1"/>
  <c r="P19" i="6"/>
  <c r="Q19" i="6" s="1"/>
  <c r="R19" i="6" s="1"/>
  <c r="T18" i="6"/>
  <c r="U18" i="6"/>
  <c r="V18" i="6"/>
  <c r="D51" i="11"/>
  <c r="D49" i="11"/>
  <c r="F45" i="11"/>
  <c r="F42" i="11"/>
  <c r="F41" i="11"/>
  <c r="F33" i="11"/>
  <c r="D31" i="11"/>
  <c r="D29" i="11"/>
  <c r="D22" i="11" s="1"/>
  <c r="D46" i="11" s="1"/>
  <c r="D53" i="11"/>
  <c r="C25" i="11"/>
  <c r="C34" i="11"/>
  <c r="C49" i="11" s="1"/>
  <c r="F24" i="11"/>
  <c r="D23" i="11"/>
  <c r="C23" i="11"/>
  <c r="C32" i="11"/>
  <c r="C47" i="11"/>
  <c r="F17" i="11"/>
  <c r="F16" i="11"/>
  <c r="F15" i="11"/>
  <c r="F14" i="11"/>
  <c r="F13" i="11"/>
  <c r="F9" i="11"/>
  <c r="E8" i="11"/>
  <c r="E10" i="11" s="1"/>
  <c r="F10" i="11" s="1"/>
  <c r="E49" i="11"/>
  <c r="F49" i="11" s="1"/>
  <c r="D7" i="11"/>
  <c r="D20" i="11" s="1"/>
  <c r="D18" i="11" s="1"/>
  <c r="F18" i="11" s="1"/>
  <c r="F10" i="6"/>
  <c r="D44" i="6"/>
  <c r="E28" i="11"/>
  <c r="E52" i="11" s="1"/>
  <c r="F52" i="11" s="1"/>
  <c r="L43" i="6"/>
  <c r="L42" i="6"/>
  <c r="H19" i="6"/>
  <c r="D53" i="6"/>
  <c r="E29" i="11"/>
  <c r="E53" i="11" s="1"/>
  <c r="F53" i="11" s="1"/>
  <c r="L52" i="6"/>
  <c r="E38" i="11"/>
  <c r="D50" i="6"/>
  <c r="E27" i="11"/>
  <c r="F27" i="11" s="1"/>
  <c r="L49" i="6"/>
  <c r="L48" i="6"/>
  <c r="L47" i="6"/>
  <c r="L50" i="6" s="1"/>
  <c r="L46" i="6"/>
  <c r="L41" i="6"/>
  <c r="L38" i="6"/>
  <c r="L37" i="6"/>
  <c r="L36" i="6"/>
  <c r="L35" i="6"/>
  <c r="L34" i="6"/>
  <c r="L33" i="6"/>
  <c r="L32" i="6"/>
  <c r="D31" i="6"/>
  <c r="L31" i="6" s="1"/>
  <c r="D30" i="6"/>
  <c r="L30" i="6" s="1"/>
  <c r="D29" i="6"/>
  <c r="L29" i="6"/>
  <c r="D27" i="6"/>
  <c r="E25" i="11"/>
  <c r="F25" i="11" s="1"/>
  <c r="L26" i="6"/>
  <c r="L24" i="6"/>
  <c r="L27" i="6" s="1"/>
  <c r="E34" i="11" s="1"/>
  <c r="F34" i="11" s="1"/>
  <c r="D22" i="6"/>
  <c r="E23" i="11" s="1"/>
  <c r="L21" i="6"/>
  <c r="L22" i="6" s="1"/>
  <c r="O21" i="6"/>
  <c r="L20" i="6"/>
  <c r="M20" i="6"/>
  <c r="R20" i="6"/>
  <c r="V20" i="6"/>
  <c r="V22" i="6" s="1"/>
  <c r="E44" i="11"/>
  <c r="F44" i="11" s="1"/>
  <c r="F8" i="11"/>
  <c r="E7" i="11"/>
  <c r="E20" i="11" s="1"/>
  <c r="R46" i="6"/>
  <c r="S46" i="6"/>
  <c r="H15" i="6"/>
  <c r="L53" i="6"/>
  <c r="D39" i="6"/>
  <c r="E26" i="11"/>
  <c r="F26" i="11" s="1"/>
  <c r="E51" i="11"/>
  <c r="F51" i="11" s="1"/>
  <c r="T46" i="6"/>
  <c r="R21" i="6"/>
  <c r="U21" i="6" s="1"/>
  <c r="U22" i="6" s="1"/>
  <c r="M21" i="6"/>
  <c r="E32" i="11"/>
  <c r="O20" i="6"/>
  <c r="S20" i="6" s="1"/>
  <c r="T20" i="6" s="1"/>
  <c r="T22" i="6" s="1"/>
  <c r="S21" i="6"/>
  <c r="S22" i="6" s="1"/>
  <c r="U46" i="6"/>
  <c r="V46" i="6" s="1"/>
  <c r="F23" i="11" l="1"/>
  <c r="E22" i="11"/>
  <c r="O32" i="6"/>
  <c r="P22" i="6"/>
  <c r="Q18" i="6"/>
  <c r="R18" i="6" s="1"/>
  <c r="E36" i="11"/>
  <c r="F36" i="11" s="1"/>
  <c r="O41" i="6"/>
  <c r="O35" i="6"/>
  <c r="R22" i="6"/>
  <c r="F20" i="11"/>
  <c r="E19" i="11"/>
  <c r="F19" i="11" s="1"/>
  <c r="L39" i="6"/>
  <c r="E35" i="11" s="1"/>
  <c r="F35" i="11" s="1"/>
  <c r="O30" i="6"/>
  <c r="F7" i="11"/>
  <c r="O12" i="6"/>
  <c r="O31" i="6" s="1"/>
  <c r="Q20" i="6"/>
  <c r="Q22" i="6" s="1"/>
  <c r="E47" i="11"/>
  <c r="F47" i="11" s="1"/>
  <c r="L44" i="6"/>
  <c r="E37" i="11" s="1"/>
  <c r="F37" i="11" s="1"/>
  <c r="O22" i="6"/>
  <c r="F29" i="11"/>
  <c r="F32" i="11"/>
  <c r="E48" i="11"/>
  <c r="F48" i="11" s="1"/>
  <c r="D54" i="6"/>
  <c r="P31" i="6" l="1"/>
  <c r="P41" i="6"/>
  <c r="L54" i="6"/>
  <c r="O49" i="6"/>
  <c r="P49" i="6" s="1"/>
  <c r="Q49" i="6" s="1"/>
  <c r="R49" i="6" s="1"/>
  <c r="S49" i="6" s="1"/>
  <c r="T49" i="6" s="1"/>
  <c r="U49" i="6" s="1"/>
  <c r="V49" i="6" s="1"/>
  <c r="O46" i="6"/>
  <c r="P12" i="6"/>
  <c r="O52" i="6"/>
  <c r="O26" i="6"/>
  <c r="O37" i="6"/>
  <c r="O42" i="6"/>
  <c r="P42" i="6" s="1"/>
  <c r="Q42" i="6" s="1"/>
  <c r="R42" i="6" s="1"/>
  <c r="S42" i="6" s="1"/>
  <c r="T42" i="6" s="1"/>
  <c r="U42" i="6" s="1"/>
  <c r="V42" i="6" s="1"/>
  <c r="O36" i="6"/>
  <c r="O13" i="6"/>
  <c r="O33" i="6"/>
  <c r="O43" i="6"/>
  <c r="P43" i="6" s="1"/>
  <c r="Q43" i="6" s="1"/>
  <c r="R43" i="6" s="1"/>
  <c r="S43" i="6" s="1"/>
  <c r="T43" i="6" s="1"/>
  <c r="U43" i="6" s="1"/>
  <c r="V43" i="6" s="1"/>
  <c r="O38" i="6"/>
  <c r="O48" i="6"/>
  <c r="P48" i="6" s="1"/>
  <c r="Q48" i="6" s="1"/>
  <c r="R48" i="6" s="1"/>
  <c r="S48" i="6" s="1"/>
  <c r="T48" i="6" s="1"/>
  <c r="U48" i="6" s="1"/>
  <c r="V48" i="6" s="1"/>
  <c r="O11" i="6"/>
  <c r="P11" i="6" s="1"/>
  <c r="Q11" i="6" s="1"/>
  <c r="R11" i="6" s="1"/>
  <c r="S11" i="6" s="1"/>
  <c r="T11" i="6" s="1"/>
  <c r="U11" i="6" s="1"/>
  <c r="O34" i="6"/>
  <c r="O24" i="6"/>
  <c r="P24" i="6" s="1"/>
  <c r="Q24" i="6" s="1"/>
  <c r="R24" i="6" s="1"/>
  <c r="S24" i="6" s="1"/>
  <c r="T24" i="6" s="1"/>
  <c r="U24" i="6" s="1"/>
  <c r="V24" i="6" s="1"/>
  <c r="O29" i="6"/>
  <c r="O47" i="6"/>
  <c r="P47" i="6" s="1"/>
  <c r="Q47" i="6" s="1"/>
  <c r="P30" i="6"/>
  <c r="S30" i="6"/>
  <c r="P35" i="6"/>
  <c r="S35" i="6"/>
  <c r="P32" i="6"/>
  <c r="S32" i="6"/>
  <c r="E31" i="11"/>
  <c r="F31" i="11" s="1"/>
  <c r="F22" i="11"/>
  <c r="E46" i="11"/>
  <c r="F46" i="11" s="1"/>
  <c r="Q52" i="6" l="1"/>
  <c r="P52" i="6"/>
  <c r="Q30" i="6"/>
  <c r="T30" i="6"/>
  <c r="O28" i="6"/>
  <c r="S28" i="6" s="1"/>
  <c r="Q12" i="6"/>
  <c r="R12" i="6" s="1"/>
  <c r="S12" i="6" s="1"/>
  <c r="T12" i="6" s="1"/>
  <c r="U12" i="6" s="1"/>
  <c r="P28" i="6"/>
  <c r="T28" i="6" s="1"/>
  <c r="R28" i="6"/>
  <c r="V28" i="6" s="1"/>
  <c r="Q28" i="6"/>
  <c r="U28" i="6" s="1"/>
  <c r="T31" i="6"/>
  <c r="Q31" i="6"/>
  <c r="P29" i="6"/>
  <c r="S29" i="6"/>
  <c r="O39" i="6"/>
  <c r="P13" i="6"/>
  <c r="S36" i="6"/>
  <c r="P36" i="6"/>
  <c r="P33" i="6"/>
  <c r="S33" i="6"/>
  <c r="T32" i="6"/>
  <c r="Q32" i="6"/>
  <c r="S34" i="6"/>
  <c r="P34" i="6"/>
  <c r="O44" i="6"/>
  <c r="P38" i="6"/>
  <c r="S38" i="6"/>
  <c r="R47" i="6"/>
  <c r="Q50" i="6"/>
  <c r="P46" i="6"/>
  <c r="P50" i="6" s="1"/>
  <c r="O50" i="6"/>
  <c r="O54" i="6" s="1"/>
  <c r="O14" i="6" s="1"/>
  <c r="S37" i="6"/>
  <c r="P37" i="6"/>
  <c r="Q41" i="6"/>
  <c r="P44" i="6"/>
  <c r="Q35" i="6"/>
  <c r="T35" i="6"/>
  <c r="P26" i="6"/>
  <c r="S26" i="6"/>
  <c r="S27" i="6" s="1"/>
  <c r="O27" i="6"/>
  <c r="S31" i="6"/>
  <c r="Q37" i="6" l="1"/>
  <c r="T37" i="6"/>
  <c r="Q26" i="6"/>
  <c r="P27" i="6"/>
  <c r="T26" i="6"/>
  <c r="T27" i="6" s="1"/>
  <c r="R50" i="6"/>
  <c r="S47" i="6"/>
  <c r="U35" i="6"/>
  <c r="R35" i="6"/>
  <c r="V35" i="6" s="1"/>
  <c r="T29" i="6"/>
  <c r="P39" i="6"/>
  <c r="Q29" i="6"/>
  <c r="T33" i="6"/>
  <c r="Q33" i="6"/>
  <c r="U31" i="6"/>
  <c r="R31" i="6"/>
  <c r="V31" i="6" s="1"/>
  <c r="U30" i="6"/>
  <c r="R30" i="6"/>
  <c r="V30" i="6" s="1"/>
  <c r="U32" i="6"/>
  <c r="R32" i="6"/>
  <c r="V32" i="6" s="1"/>
  <c r="S39" i="6"/>
  <c r="Q44" i="6"/>
  <c r="R41" i="6"/>
  <c r="T38" i="6"/>
  <c r="Q38" i="6"/>
  <c r="T36" i="6"/>
  <c r="Q36" i="6"/>
  <c r="P54" i="6"/>
  <c r="R52" i="6"/>
  <c r="Q34" i="6"/>
  <c r="T34" i="6"/>
  <c r="P14" i="6"/>
  <c r="Q13" i="6"/>
  <c r="U37" i="6" l="1"/>
  <c r="R37" i="6"/>
  <c r="V37" i="6" s="1"/>
  <c r="R38" i="6"/>
  <c r="V38" i="6" s="1"/>
  <c r="U38" i="6"/>
  <c r="S50" i="6"/>
  <c r="T47" i="6"/>
  <c r="U33" i="6"/>
  <c r="R33" i="6"/>
  <c r="V33" i="6" s="1"/>
  <c r="R44" i="6"/>
  <c r="S41" i="6"/>
  <c r="S52" i="6"/>
  <c r="U34" i="6"/>
  <c r="R34" i="6"/>
  <c r="V34" i="6" s="1"/>
  <c r="R29" i="6"/>
  <c r="Q39" i="6"/>
  <c r="Q54" i="6" s="1"/>
  <c r="Q14" i="6" s="1"/>
  <c r="U29" i="6"/>
  <c r="U39" i="6" s="1"/>
  <c r="U36" i="6"/>
  <c r="R36" i="6"/>
  <c r="V36" i="6" s="1"/>
  <c r="U26" i="6"/>
  <c r="U27" i="6" s="1"/>
  <c r="Q27" i="6"/>
  <c r="R26" i="6"/>
  <c r="R13" i="6"/>
  <c r="T39" i="6"/>
  <c r="R54" i="6" l="1"/>
  <c r="R14" i="6" s="1"/>
  <c r="S13" i="6"/>
  <c r="R27" i="6"/>
  <c r="V26" i="6"/>
  <c r="V27" i="6" s="1"/>
  <c r="U47" i="6"/>
  <c r="T50" i="6"/>
  <c r="V29" i="6"/>
  <c r="V39" i="6" s="1"/>
  <c r="R39" i="6"/>
  <c r="T52" i="6"/>
  <c r="T41" i="6"/>
  <c r="S44" i="6"/>
  <c r="S54" i="6" s="1"/>
  <c r="V47" i="6" l="1"/>
  <c r="V50" i="6" s="1"/>
  <c r="U50" i="6"/>
  <c r="T44" i="6"/>
  <c r="T54" i="6" s="1"/>
  <c r="U41" i="6"/>
  <c r="U52" i="6"/>
  <c r="T13" i="6"/>
  <c r="S14" i="6"/>
  <c r="U54" i="6" l="1"/>
  <c r="V52" i="6"/>
  <c r="U13" i="6"/>
  <c r="T14" i="6"/>
  <c r="U44" i="6"/>
  <c r="V41" i="6"/>
  <c r="V44" i="6" s="1"/>
  <c r="U14" i="6" l="1"/>
  <c r="V54" i="6"/>
</calcChain>
</file>

<file path=xl/sharedStrings.xml><?xml version="1.0" encoding="utf-8"?>
<sst xmlns="http://schemas.openxmlformats.org/spreadsheetml/2006/main" count="170" uniqueCount="133">
  <si>
    <t>SORTEO No.</t>
  </si>
  <si>
    <t xml:space="preserve"> </t>
  </si>
  <si>
    <t>PRECIO VENTANILLA</t>
  </si>
  <si>
    <t>PRECIO AL PREGON</t>
  </si>
  <si>
    <t>ANALISIS DEL PROSPECTO DE BILLETES</t>
  </si>
  <si>
    <t>A</t>
  </si>
  <si>
    <t>PRODUCCION</t>
  </si>
  <si>
    <t>A.1</t>
  </si>
  <si>
    <t>A.2</t>
  </si>
  <si>
    <t>A.3</t>
  </si>
  <si>
    <t>CANTIDAD HOJAS</t>
  </si>
  <si>
    <t>CANTIDAD DE BILLETES</t>
  </si>
  <si>
    <t>CANTIDAD HOJAS/BILLETES</t>
  </si>
  <si>
    <t>B</t>
  </si>
  <si>
    <t>VENTAS</t>
  </si>
  <si>
    <t>B.1</t>
  </si>
  <si>
    <t>B.2</t>
  </si>
  <si>
    <t>B.3</t>
  </si>
  <si>
    <t>B.4</t>
  </si>
  <si>
    <t>C</t>
  </si>
  <si>
    <t>CANTIDAD DE PREMIOS OFERTADOS</t>
  </si>
  <si>
    <t>C.1</t>
  </si>
  <si>
    <t>C.2</t>
  </si>
  <si>
    <t>C.3</t>
  </si>
  <si>
    <t>C.4</t>
  </si>
  <si>
    <t>C.5</t>
  </si>
  <si>
    <t>D.</t>
  </si>
  <si>
    <t>D.1</t>
  </si>
  <si>
    <t>D.2</t>
  </si>
  <si>
    <t>D.3</t>
  </si>
  <si>
    <t>D.4</t>
  </si>
  <si>
    <t>D.5</t>
  </si>
  <si>
    <t>MONTO OFERTADO EN RD$</t>
  </si>
  <si>
    <t>PRECIO ADMINISTRACION BILLETES</t>
  </si>
  <si>
    <t>PRECIO VENTANILLAS BILLETES</t>
  </si>
  <si>
    <t>B.5</t>
  </si>
  <si>
    <t>PROSPECTOS</t>
  </si>
  <si>
    <t>C.6</t>
  </si>
  <si>
    <t>D.6</t>
  </si>
  <si>
    <t>PRECIO ADMINISTRACION</t>
  </si>
  <si>
    <t>BILLETES</t>
  </si>
  <si>
    <t>PRECIO COMERCIALIZACION</t>
  </si>
  <si>
    <t>Premios Mayores</t>
  </si>
  <si>
    <t>MONTO DE PREMIOS</t>
  </si>
  <si>
    <t>Premios</t>
  </si>
  <si>
    <t>Administración de la Loteria Nacional</t>
  </si>
  <si>
    <t>Premios Intermedios</t>
  </si>
  <si>
    <t xml:space="preserve">                                                                  Premios Aleatorios a los Tres Premios Mayores</t>
  </si>
  <si>
    <t>Premios Menores</t>
  </si>
  <si>
    <t>Premios Aleatorios a los Tres Premio Mayores</t>
  </si>
  <si>
    <t>Propuesta</t>
  </si>
  <si>
    <t>FRECUENCIAS</t>
  </si>
  <si>
    <t>Fraccion</t>
  </si>
  <si>
    <t>Detalles</t>
  </si>
  <si>
    <t>Hojas</t>
  </si>
  <si>
    <t>PRECIO MAYORISTAS DESCUENTOS</t>
  </si>
  <si>
    <t>PRECIO AL PREGON HOJA</t>
  </si>
  <si>
    <t>B.6</t>
  </si>
  <si>
    <t>B.7</t>
  </si>
  <si>
    <t>VENTA TOTAL SORTEO</t>
  </si>
  <si>
    <t>Premio para el Bote del Primer Premio</t>
  </si>
  <si>
    <t>E</t>
  </si>
  <si>
    <t>E.1</t>
  </si>
  <si>
    <t>E.2</t>
  </si>
  <si>
    <t>E.3</t>
  </si>
  <si>
    <t>E.4</t>
  </si>
  <si>
    <t>F</t>
  </si>
  <si>
    <t>Actual</t>
  </si>
  <si>
    <t>Diferencia</t>
  </si>
  <si>
    <t xml:space="preserve">  A CELEBRARSE EL  DE  DE 2017</t>
  </si>
  <si>
    <t>Premio Especial para la Fraccion Ganadora</t>
  </si>
  <si>
    <t>BILLETES DIVIDIDOS EN 5 HOJA(S)  DE 10 FRACCIONES CADA UNA. PARTICIPANDO DESDE EL 00000 AL 99,999</t>
  </si>
  <si>
    <t>Ministerio de Hacienda</t>
  </si>
  <si>
    <t>Escenarios</t>
  </si>
  <si>
    <t>% Venta</t>
  </si>
  <si>
    <t xml:space="preserve">Monto </t>
  </si>
  <si>
    <t>Balance</t>
  </si>
  <si>
    <t>Billetes</t>
  </si>
  <si>
    <t>1er-2do-3er</t>
  </si>
  <si>
    <t>3er</t>
  </si>
  <si>
    <t>2do</t>
  </si>
  <si>
    <t>2do-3er</t>
  </si>
  <si>
    <t>1er- 3er</t>
  </si>
  <si>
    <t>1er-2do</t>
  </si>
  <si>
    <t>1er</t>
  </si>
  <si>
    <t>Fracciones</t>
  </si>
  <si>
    <t>Premios de RD$</t>
  </si>
  <si>
    <t>Premio de RD$</t>
  </si>
  <si>
    <t>Series</t>
  </si>
  <si>
    <t>BILLETES DIVIDIDOS EN 5 SERIE(S)  DE 10 FRACCIONES CADA UNA. PARTICIPANDO DESDE EL 00000 AL 99,999</t>
  </si>
  <si>
    <t>Primer Premio Mayor</t>
  </si>
  <si>
    <t>Segundo Premio Mayor</t>
  </si>
  <si>
    <t>Tercer Premio Mayor</t>
  </si>
  <si>
    <t>Sobre Premio a la Ultima Bola</t>
  </si>
  <si>
    <t>Administrador General</t>
  </si>
  <si>
    <t>Dr. José Francisco Peña Tavarez</t>
  </si>
  <si>
    <t>Ultimo numero igual al Primer Premio Mayor</t>
  </si>
  <si>
    <t>Dos Ultimos Numeros Iguales al Tercer Premio Mayor</t>
  </si>
  <si>
    <t>Dos Ultimos Numeros Iguales al Segundo Premio Mayor</t>
  </si>
  <si>
    <t>Resto Centena Al Primer Premio Mayor</t>
  </si>
  <si>
    <t>Resto Centena Al Primer Segundo Mayor</t>
  </si>
  <si>
    <t>Resto Centena Al Primer Tercer Mayor</t>
  </si>
  <si>
    <t>Aproximacion anterior y posterior al Primer Premio Mayor</t>
  </si>
  <si>
    <t>Aproximacion anterior y posterior al Segundo Premio Mayor</t>
  </si>
  <si>
    <t>Aproximacion anterior y posterior al Tercer Premio Mayor</t>
  </si>
  <si>
    <t>c/u</t>
  </si>
  <si>
    <t>CANTIDAD TICKETS</t>
  </si>
  <si>
    <t>B.8</t>
  </si>
  <si>
    <t>VENTA TOTAL BILLETES IMPRESOS (  6 %)</t>
  </si>
  <si>
    <t>VENTA TOTAL BILLETES ELECTRONICOS (94 %)</t>
  </si>
  <si>
    <t>Sorteo de Billetes Domingo</t>
  </si>
  <si>
    <t>% Venta RD$</t>
  </si>
  <si>
    <t>PROYECCIONES DE VENTAS Y BENEFICIOS</t>
  </si>
  <si>
    <t xml:space="preserve">Cantidad de Puntos </t>
  </si>
  <si>
    <t>Ventas por Puntos</t>
  </si>
  <si>
    <t>Total de ventas</t>
  </si>
  <si>
    <t>% Vendido</t>
  </si>
  <si>
    <t>F.1</t>
  </si>
  <si>
    <t>F.2</t>
  </si>
  <si>
    <t>F.3</t>
  </si>
  <si>
    <t>F.4</t>
  </si>
  <si>
    <t>F.5</t>
  </si>
  <si>
    <t>F.6</t>
  </si>
  <si>
    <t>F.7</t>
  </si>
  <si>
    <t>Sorteo de Billetes Electrónico de los Jueves</t>
  </si>
  <si>
    <t xml:space="preserve">                      PRECIOS</t>
  </si>
  <si>
    <t>FRACCION</t>
  </si>
  <si>
    <t>C.7</t>
  </si>
  <si>
    <t>Premios Especiales para las fracciones</t>
  </si>
  <si>
    <t>D.7</t>
  </si>
  <si>
    <t xml:space="preserve">Premios Especiales  en efectivo </t>
  </si>
  <si>
    <t xml:space="preserve">Premios Especiales en Efectivo Mayores </t>
  </si>
  <si>
    <t xml:space="preserve">  A CELEBRARSE A PARTIR DEL 06 DE JULIO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</si>
</sst>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1" formatCode="_-* #,##0.00\ _€_-;\-* #,##0.00\ _€_-;_-* &quot;-&quot;??\ _€_-;_-@_-"/>
    <numFmt numFmtId="178" formatCode="_(&quot;$&quot;* #,##0.00_);_(&quot;$&quot;* \(#,##0.00\);_(&quot;$&quot;* &quot;-&quot;??_);_(@_)"/>
    <numFmt numFmtId="179" formatCode="_(* #,##0.00_);_(* \(#,##0.00\);_(* &quot;-&quot;??_);_(@_)"/>
    <numFmt numFmtId="193" formatCode="_(* #,##0_);_(* \(#,##0\);_(* &quot;-&quot;??_);_(@_)"/>
    <numFmt numFmtId="206" formatCode="0.000%"/>
    <numFmt numFmtId="207" formatCode="_([$$-409]* #,##0.00_);_([$$-409]* \(#,##0.00\);_([$$-409]* &quot;-&quot;??_);_(@_)"/>
    <numFmt numFmtId="212" formatCode="_(&quot;$&quot;* #,##0_);_(&quot;$&quot;* \(#,##0\);_(&quot;$&quot;* &quot;-&quot;??_);_(@_)"/>
    <numFmt numFmtId="215" formatCode="[$$-2C0A]\ #,##0.00"/>
  </numFmts>
  <fonts count="38">
    <font>
      <sz val="11"/>
      <name val="Arial"/>
    </font>
    <font>
      <sz val="11"/>
      <name val="Arial"/>
    </font>
    <font>
      <sz val="11"/>
      <color indexed="16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1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i/>
      <sz val="12"/>
      <name val="Arial"/>
      <family val="2"/>
    </font>
    <font>
      <sz val="11"/>
      <name val="Arial"/>
      <family val="2"/>
    </font>
    <font>
      <b/>
      <i/>
      <sz val="16"/>
      <name val="Arial"/>
      <family val="2"/>
    </font>
    <font>
      <sz val="12"/>
      <name val="Arial"/>
      <family val="2"/>
    </font>
    <font>
      <sz val="18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Arial"/>
      <family val="2"/>
    </font>
    <font>
      <b/>
      <sz val="11"/>
      <color theme="0"/>
      <name val="Arial"/>
      <family val="2"/>
    </font>
    <font>
      <b/>
      <sz val="18"/>
      <color theme="3" tint="-0.249977111117893"/>
      <name val="Arial"/>
      <family val="2"/>
    </font>
    <font>
      <b/>
      <sz val="11"/>
      <color theme="6" tint="-0.499984740745262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1"/>
      <color theme="0"/>
      <name val="Arial"/>
      <family val="2"/>
    </font>
    <font>
      <b/>
      <sz val="12"/>
      <color theme="6" tint="-0.499984740745262"/>
      <name val="Arial"/>
      <family val="2"/>
    </font>
    <font>
      <sz val="16"/>
      <color theme="6" tint="-0.499984740745262"/>
      <name val="Arial"/>
      <family val="2"/>
    </font>
    <font>
      <sz val="12"/>
      <color theme="1"/>
      <name val="Arial"/>
      <family val="2"/>
    </font>
    <font>
      <b/>
      <sz val="12"/>
      <color rgb="FF0070C0"/>
      <name val="Arial"/>
      <family val="2"/>
    </font>
    <font>
      <b/>
      <sz val="11"/>
      <color rgb="FF0070C0"/>
      <name val="Arial"/>
      <family val="2"/>
    </font>
    <font>
      <b/>
      <sz val="14"/>
      <color rgb="FF0070C0"/>
      <name val="Arial"/>
      <family val="2"/>
    </font>
    <font>
      <b/>
      <sz val="18"/>
      <color theme="1"/>
      <name val="Arial"/>
      <family val="2"/>
    </font>
    <font>
      <b/>
      <i/>
      <sz val="12"/>
      <color theme="1"/>
      <name val="Arial"/>
      <family val="2"/>
    </font>
    <font>
      <b/>
      <sz val="12"/>
      <color theme="3" tint="-0.249977111117893"/>
      <name val="Arial"/>
      <family val="2"/>
    </font>
    <font>
      <b/>
      <sz val="24"/>
      <color theme="6" tint="-0.499984740745262"/>
      <name val="Albertus Extra Bold"/>
      <family val="2"/>
    </font>
    <font>
      <sz val="2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thin">
        <color theme="6" tint="-0.499984740745262"/>
      </left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hair">
        <color theme="6" tint="-0.499984740745262"/>
      </left>
      <right style="thin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hair">
        <color theme="6" tint="-0.499984740745262"/>
      </left>
      <right/>
      <top style="hair">
        <color theme="6" tint="-0.499984740745262"/>
      </top>
      <bottom style="hair">
        <color theme="6" tint="-0.499984740745262"/>
      </bottom>
      <diagonal/>
    </border>
    <border>
      <left style="hair">
        <color theme="6" tint="-0.499984740745262"/>
      </left>
      <right style="thin">
        <color theme="6" tint="-0.499984740745262"/>
      </right>
      <top style="hair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 style="hair">
        <color theme="6" tint="-0.499984740745262"/>
      </right>
      <top style="hair">
        <color theme="6" tint="-0.499984740745262"/>
      </top>
      <bottom/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/>
      <diagonal/>
    </border>
    <border>
      <left style="hair">
        <color theme="6" tint="-0.499984740745262"/>
      </left>
      <right style="thin">
        <color theme="6" tint="-0.499984740745262"/>
      </right>
      <top style="hair">
        <color theme="6" tint="-0.499984740745262"/>
      </top>
      <bottom/>
      <diagonal/>
    </border>
    <border>
      <left style="hair">
        <color theme="6" tint="-0.499984740745262"/>
      </left>
      <right/>
      <top style="hair">
        <color theme="6" tint="-0.499984740745262"/>
      </top>
      <bottom/>
      <diagonal/>
    </border>
    <border>
      <left style="thin">
        <color theme="6" tint="-0.499984740745262"/>
      </left>
      <right style="hair">
        <color theme="6" tint="-0.499984740745262"/>
      </right>
      <top/>
      <bottom style="hair">
        <color theme="6" tint="-0.499984740745262"/>
      </bottom>
      <diagonal/>
    </border>
    <border>
      <left style="hair">
        <color theme="6" tint="-0.499984740745262"/>
      </left>
      <right style="thin">
        <color theme="6" tint="-0.499984740745262"/>
      </right>
      <top/>
      <bottom style="hair">
        <color theme="6" tint="-0.499984740745262"/>
      </bottom>
      <diagonal/>
    </border>
    <border>
      <left style="hair">
        <color theme="6" tint="-0.499984740745262"/>
      </left>
      <right/>
      <top/>
      <bottom style="hair">
        <color theme="6" tint="-0.499984740745262"/>
      </bottom>
      <diagonal/>
    </border>
    <border>
      <left style="hair">
        <color theme="6" tint="-0.499984740745262"/>
      </left>
      <right style="hair">
        <color theme="6" tint="-0.499984740745262"/>
      </right>
      <top/>
      <bottom style="hair">
        <color theme="6" tint="-0.499984740745262"/>
      </bottom>
      <diagonal/>
    </border>
    <border>
      <left style="thin">
        <color indexed="64"/>
      </left>
      <right/>
      <top style="thin">
        <color indexed="64"/>
      </top>
      <bottom style="hair">
        <color theme="6" tint="-0.499984740745262"/>
      </bottom>
      <diagonal/>
    </border>
    <border>
      <left style="thin">
        <color indexed="64"/>
      </left>
      <right/>
      <top style="hair">
        <color theme="6" tint="-0.499984740745262"/>
      </top>
      <bottom style="hair">
        <color theme="6" tint="-0.499984740745262"/>
      </bottom>
      <diagonal/>
    </border>
    <border>
      <left style="hair">
        <color theme="6" tint="-0.49998474074526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theme="6" tint="-0.499984740745262"/>
      </right>
      <top style="thin">
        <color indexed="64"/>
      </top>
      <bottom/>
      <diagonal/>
    </border>
    <border>
      <left style="hair">
        <color theme="6" tint="-0.499984740745262"/>
      </left>
      <right style="thin">
        <color theme="6" tint="-0.499984740745262"/>
      </right>
      <top style="thin">
        <color indexed="64"/>
      </top>
      <bottom/>
      <diagonal/>
    </border>
    <border>
      <left style="thin">
        <color indexed="64"/>
      </left>
      <right/>
      <top style="hair">
        <color theme="6" tint="-0.499984740745262"/>
      </top>
      <bottom/>
      <diagonal/>
    </border>
    <border>
      <left style="hair">
        <color theme="6" tint="-0.499984740745262"/>
      </left>
      <right style="hair">
        <color theme="6" tint="-0.499984740745262"/>
      </right>
      <top style="thin">
        <color indexed="64"/>
      </top>
      <bottom/>
      <diagonal/>
    </border>
    <border>
      <left/>
      <right style="hair">
        <color theme="6" tint="-0.499984740745262"/>
      </right>
      <top/>
      <bottom/>
      <diagonal/>
    </border>
    <border>
      <left style="hair">
        <color theme="6" tint="-0.499984740745262"/>
      </left>
      <right style="hair">
        <color theme="6" tint="-0.499984740745262"/>
      </right>
      <top/>
      <bottom/>
      <diagonal/>
    </border>
    <border>
      <left style="hair">
        <color theme="6" tint="-0.499984740745262"/>
      </left>
      <right style="thin">
        <color theme="6" tint="-0.499984740745262"/>
      </right>
      <top/>
      <bottom/>
      <diagonal/>
    </border>
    <border>
      <left style="hair">
        <color theme="6" tint="-0.499984740745262"/>
      </left>
      <right/>
      <top/>
      <bottom/>
      <diagonal/>
    </border>
    <border>
      <left style="hair">
        <color theme="6" tint="-0.499984740745262"/>
      </left>
      <right style="thin">
        <color theme="6" tint="-0.499984740745262"/>
      </right>
      <top style="thin">
        <color indexed="64"/>
      </top>
      <bottom style="thin">
        <color indexed="64"/>
      </bottom>
      <diagonal/>
    </border>
    <border>
      <left style="hair">
        <color theme="6" tint="-0.499984740745262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79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8">
    <xf numFmtId="0" fontId="0" fillId="0" borderId="0" xfId="0"/>
    <xf numFmtId="0" fontId="2" fillId="0" borderId="0" xfId="0" applyFont="1"/>
    <xf numFmtId="0" fontId="0" fillId="2" borderId="0" xfId="0" applyFill="1"/>
    <xf numFmtId="0" fontId="6" fillId="2" borderId="0" xfId="0" applyFont="1" applyFill="1"/>
    <xf numFmtId="0" fontId="6" fillId="2" borderId="0" xfId="0" applyFont="1" applyFill="1" applyBorder="1"/>
    <xf numFmtId="0" fontId="3" fillId="2" borderId="0" xfId="0" applyFont="1" applyFill="1"/>
    <xf numFmtId="0" fontId="5" fillId="2" borderId="0" xfId="0" applyFont="1" applyFill="1"/>
    <xf numFmtId="0" fontId="5" fillId="2" borderId="0" xfId="0" applyFont="1" applyFill="1" applyBorder="1"/>
    <xf numFmtId="0" fontId="2" fillId="2" borderId="0" xfId="0" applyFont="1" applyFill="1" applyBorder="1"/>
    <xf numFmtId="0" fontId="2" fillId="2" borderId="0" xfId="0" applyFont="1" applyFill="1"/>
    <xf numFmtId="0" fontId="4" fillId="2" borderId="0" xfId="0" applyFont="1" applyFill="1"/>
    <xf numFmtId="178" fontId="0" fillId="0" borderId="0" xfId="0" applyNumberFormat="1"/>
    <xf numFmtId="0" fontId="16" fillId="2" borderId="0" xfId="0" applyFont="1" applyFill="1" applyBorder="1"/>
    <xf numFmtId="0" fontId="17" fillId="2" borderId="0" xfId="0" applyFont="1" applyFill="1" applyBorder="1"/>
    <xf numFmtId="193" fontId="16" fillId="2" borderId="0" xfId="1" applyNumberFormat="1" applyFont="1" applyFill="1" applyBorder="1"/>
    <xf numFmtId="0" fontId="18" fillId="2" borderId="0" xfId="0" applyFont="1" applyFill="1" applyBorder="1"/>
    <xf numFmtId="193" fontId="17" fillId="2" borderId="0" xfId="1" applyNumberFormat="1" applyFont="1" applyFill="1" applyBorder="1"/>
    <xf numFmtId="0" fontId="19" fillId="2" borderId="0" xfId="0" applyFont="1" applyFill="1" applyBorder="1"/>
    <xf numFmtId="0" fontId="19" fillId="3" borderId="0" xfId="0" applyFont="1" applyFill="1" applyBorder="1" applyAlignment="1">
      <alignment horizontal="center"/>
    </xf>
    <xf numFmtId="0" fontId="20" fillId="3" borderId="0" xfId="0" applyFont="1" applyFill="1" applyBorder="1" applyAlignment="1">
      <alignment horizontal="center"/>
    </xf>
    <xf numFmtId="179" fontId="0" fillId="0" borderId="0" xfId="1" applyFont="1"/>
    <xf numFmtId="0" fontId="6" fillId="0" borderId="0" xfId="0" applyFont="1"/>
    <xf numFmtId="0" fontId="16" fillId="2" borderId="0" xfId="0" applyFont="1" applyFill="1" applyBorder="1" applyAlignment="1">
      <alignment horizontal="center"/>
    </xf>
    <xf numFmtId="179" fontId="0" fillId="0" borderId="0" xfId="0" applyNumberFormat="1"/>
    <xf numFmtId="0" fontId="21" fillId="3" borderId="0" xfId="0" applyFont="1" applyFill="1" applyBorder="1" applyAlignment="1">
      <alignment horizontal="center"/>
    </xf>
    <xf numFmtId="0" fontId="0" fillId="3" borderId="0" xfId="0" applyFill="1"/>
    <xf numFmtId="0" fontId="6" fillId="3" borderId="0" xfId="0" applyFont="1" applyFill="1"/>
    <xf numFmtId="179" fontId="8" fillId="3" borderId="0" xfId="1" applyFont="1" applyFill="1"/>
    <xf numFmtId="0" fontId="22" fillId="3" borderId="0" xfId="0" applyFont="1" applyFill="1" applyBorder="1" applyAlignment="1">
      <alignment horizontal="center"/>
    </xf>
    <xf numFmtId="0" fontId="16" fillId="3" borderId="0" xfId="0" applyFont="1" applyFill="1" applyBorder="1"/>
    <xf numFmtId="0" fontId="16" fillId="3" borderId="0" xfId="0" applyFont="1" applyFill="1" applyBorder="1" applyAlignment="1">
      <alignment horizontal="center"/>
    </xf>
    <xf numFmtId="0" fontId="17" fillId="3" borderId="0" xfId="0" applyFont="1" applyFill="1" applyBorder="1"/>
    <xf numFmtId="193" fontId="16" fillId="3" borderId="0" xfId="1" applyNumberFormat="1" applyFont="1" applyFill="1" applyBorder="1"/>
    <xf numFmtId="0" fontId="18" fillId="3" borderId="0" xfId="0" applyFont="1" applyFill="1" applyBorder="1"/>
    <xf numFmtId="0" fontId="19" fillId="3" borderId="0" xfId="0" applyFont="1" applyFill="1" applyBorder="1"/>
    <xf numFmtId="193" fontId="17" fillId="3" borderId="0" xfId="1" applyNumberFormat="1" applyFont="1" applyFill="1" applyBorder="1"/>
    <xf numFmtId="179" fontId="8" fillId="4" borderId="0" xfId="1" applyFont="1" applyFill="1"/>
    <xf numFmtId="0" fontId="6" fillId="0" borderId="0" xfId="0" applyFont="1" applyAlignment="1">
      <alignment horizontal="center"/>
    </xf>
    <xf numFmtId="10" fontId="0" fillId="0" borderId="0" xfId="0" applyNumberFormat="1"/>
    <xf numFmtId="40" fontId="0" fillId="0" borderId="0" xfId="0" applyNumberFormat="1"/>
    <xf numFmtId="10" fontId="6" fillId="0" borderId="0" xfId="3" applyNumberFormat="1" applyFont="1"/>
    <xf numFmtId="178" fontId="17" fillId="3" borderId="0" xfId="0" applyNumberFormat="1" applyFont="1" applyFill="1" applyBorder="1"/>
    <xf numFmtId="179" fontId="17" fillId="3" borderId="0" xfId="1" applyFont="1" applyFill="1" applyBorder="1"/>
    <xf numFmtId="179" fontId="19" fillId="3" borderId="0" xfId="1" applyFont="1" applyFill="1" applyBorder="1"/>
    <xf numFmtId="178" fontId="17" fillId="3" borderId="0" xfId="2" applyFont="1" applyFill="1" applyBorder="1"/>
    <xf numFmtId="178" fontId="19" fillId="3" borderId="0" xfId="2" applyFont="1" applyFill="1" applyBorder="1"/>
    <xf numFmtId="193" fontId="19" fillId="3" borderId="1" xfId="0" applyNumberFormat="1" applyFont="1" applyFill="1" applyBorder="1"/>
    <xf numFmtId="12" fontId="17" fillId="3" borderId="0" xfId="2" applyNumberFormat="1" applyFont="1" applyFill="1" applyBorder="1"/>
    <xf numFmtId="0" fontId="7" fillId="3" borderId="0" xfId="0" applyFont="1" applyFill="1" applyAlignment="1">
      <alignment horizontal="center"/>
    </xf>
    <xf numFmtId="193" fontId="17" fillId="3" borderId="0" xfId="0" applyNumberFormat="1" applyFont="1" applyFill="1" applyBorder="1" applyAlignment="1">
      <alignment horizontal="center"/>
    </xf>
    <xf numFmtId="0" fontId="23" fillId="4" borderId="2" xfId="0" applyFont="1" applyFill="1" applyBorder="1" applyAlignment="1">
      <alignment horizontal="center"/>
    </xf>
    <xf numFmtId="10" fontId="24" fillId="3" borderId="0" xfId="3" applyNumberFormat="1" applyFont="1" applyFill="1" applyBorder="1"/>
    <xf numFmtId="0" fontId="7" fillId="3" borderId="0" xfId="0" applyFont="1" applyFill="1" applyBorder="1" applyAlignment="1">
      <alignment horizontal="center"/>
    </xf>
    <xf numFmtId="0" fontId="19" fillId="3" borderId="1" xfId="0" applyFont="1" applyFill="1" applyBorder="1"/>
    <xf numFmtId="0" fontId="24" fillId="3" borderId="0" xfId="0" applyFont="1" applyFill="1"/>
    <xf numFmtId="179" fontId="25" fillId="3" borderId="0" xfId="1" applyFont="1" applyFill="1" applyBorder="1"/>
    <xf numFmtId="0" fontId="24" fillId="3" borderId="0" xfId="0" applyFont="1" applyFill="1" applyBorder="1"/>
    <xf numFmtId="10" fontId="24" fillId="3" borderId="0" xfId="3" applyNumberFormat="1" applyFont="1" applyFill="1"/>
    <xf numFmtId="171" fontId="24" fillId="3" borderId="0" xfId="0" applyNumberFormat="1" applyFont="1" applyFill="1"/>
    <xf numFmtId="0" fontId="13" fillId="2" borderId="0" xfId="0" applyFont="1" applyFill="1" applyBorder="1" applyAlignment="1">
      <alignment horizontal="left"/>
    </xf>
    <xf numFmtId="0" fontId="6" fillId="2" borderId="14" xfId="0" applyFont="1" applyFill="1" applyBorder="1"/>
    <xf numFmtId="0" fontId="9" fillId="4" borderId="15" xfId="0" applyFont="1" applyFill="1" applyBorder="1" applyAlignment="1">
      <alignment horizontal="center"/>
    </xf>
    <xf numFmtId="9" fontId="7" fillId="4" borderId="16" xfId="3" applyFont="1" applyFill="1" applyBorder="1" applyAlignment="1">
      <alignment horizontal="center"/>
    </xf>
    <xf numFmtId="9" fontId="7" fillId="4" borderId="17" xfId="3" applyFont="1" applyFill="1" applyBorder="1" applyAlignment="1">
      <alignment horizontal="center"/>
    </xf>
    <xf numFmtId="0" fontId="6" fillId="2" borderId="15" xfId="0" applyFont="1" applyFill="1" applyBorder="1" applyAlignment="1">
      <alignment horizontal="center"/>
    </xf>
    <xf numFmtId="193" fontId="7" fillId="2" borderId="16" xfId="1" applyNumberFormat="1" applyFont="1" applyFill="1" applyBorder="1"/>
    <xf numFmtId="193" fontId="7" fillId="2" borderId="17" xfId="1" applyNumberFormat="1" applyFont="1" applyFill="1" applyBorder="1"/>
    <xf numFmtId="193" fontId="6" fillId="2" borderId="16" xfId="1" applyNumberFormat="1" applyFont="1" applyFill="1" applyBorder="1"/>
    <xf numFmtId="193" fontId="6" fillId="2" borderId="17" xfId="1" applyNumberFormat="1" applyFont="1" applyFill="1" applyBorder="1"/>
    <xf numFmtId="0" fontId="6" fillId="4" borderId="16" xfId="0" applyFont="1" applyFill="1" applyBorder="1"/>
    <xf numFmtId="0" fontId="6" fillId="4" borderId="17" xfId="0" applyFont="1" applyFill="1" applyBorder="1"/>
    <xf numFmtId="0" fontId="14" fillId="2" borderId="15" xfId="0" applyFont="1" applyFill="1" applyBorder="1" applyAlignment="1">
      <alignment horizontal="center"/>
    </xf>
    <xf numFmtId="178" fontId="6" fillId="2" borderId="16" xfId="0" applyNumberFormat="1" applyFont="1" applyFill="1" applyBorder="1"/>
    <xf numFmtId="178" fontId="6" fillId="2" borderId="17" xfId="0" applyNumberFormat="1" applyFont="1" applyFill="1" applyBorder="1"/>
    <xf numFmtId="178" fontId="7" fillId="2" borderId="16" xfId="2" applyFont="1" applyFill="1" applyBorder="1"/>
    <xf numFmtId="178" fontId="7" fillId="2" borderId="17" xfId="2" applyFont="1" applyFill="1" applyBorder="1"/>
    <xf numFmtId="193" fontId="9" fillId="4" borderId="16" xfId="0" applyNumberFormat="1" applyFont="1" applyFill="1" applyBorder="1"/>
    <xf numFmtId="193" fontId="9" fillId="4" borderId="17" xfId="0" applyNumberFormat="1" applyFont="1" applyFill="1" applyBorder="1"/>
    <xf numFmtId="193" fontId="14" fillId="2" borderId="16" xfId="1" applyNumberFormat="1" applyFont="1" applyFill="1" applyBorder="1"/>
    <xf numFmtId="193" fontId="14" fillId="2" borderId="17" xfId="1" applyNumberFormat="1" applyFont="1" applyFill="1" applyBorder="1"/>
    <xf numFmtId="193" fontId="6" fillId="0" borderId="16" xfId="1" applyNumberFormat="1" applyFont="1" applyBorder="1"/>
    <xf numFmtId="193" fontId="6" fillId="0" borderId="17" xfId="1" applyNumberFormat="1" applyFont="1" applyBorder="1"/>
    <xf numFmtId="0" fontId="6" fillId="2" borderId="14" xfId="0" applyFont="1" applyFill="1" applyBorder="1" applyAlignment="1">
      <alignment horizontal="left"/>
    </xf>
    <xf numFmtId="206" fontId="6" fillId="2" borderId="16" xfId="3" applyNumberFormat="1" applyFont="1" applyFill="1" applyBorder="1"/>
    <xf numFmtId="206" fontId="6" fillId="2" borderId="18" xfId="3" applyNumberFormat="1" applyFont="1" applyFill="1" applyBorder="1"/>
    <xf numFmtId="0" fontId="6" fillId="5" borderId="3" xfId="0" applyFont="1" applyFill="1" applyBorder="1"/>
    <xf numFmtId="193" fontId="6" fillId="5" borderId="3" xfId="0" applyNumberFormat="1" applyFont="1" applyFill="1" applyBorder="1"/>
    <xf numFmtId="178" fontId="6" fillId="5" borderId="3" xfId="0" applyNumberFormat="1" applyFont="1" applyFill="1" applyBorder="1"/>
    <xf numFmtId="212" fontId="7" fillId="4" borderId="3" xfId="0" applyNumberFormat="1" applyFont="1" applyFill="1" applyBorder="1"/>
    <xf numFmtId="0" fontId="6" fillId="2" borderId="19" xfId="0" applyFont="1" applyFill="1" applyBorder="1" applyAlignment="1">
      <alignment horizontal="center"/>
    </xf>
    <xf numFmtId="0" fontId="6" fillId="2" borderId="20" xfId="0" applyFont="1" applyFill="1" applyBorder="1"/>
    <xf numFmtId="193" fontId="6" fillId="2" borderId="21" xfId="1" applyNumberFormat="1" applyFont="1" applyFill="1" applyBorder="1"/>
    <xf numFmtId="193" fontId="6" fillId="2" borderId="22" xfId="1" applyNumberFormat="1" applyFont="1" applyFill="1" applyBorder="1"/>
    <xf numFmtId="178" fontId="6" fillId="5" borderId="4" xfId="0" applyNumberFormat="1" applyFont="1" applyFill="1" applyBorder="1"/>
    <xf numFmtId="0" fontId="6" fillId="2" borderId="23" xfId="0" applyFont="1" applyFill="1" applyBorder="1" applyAlignment="1">
      <alignment horizontal="center"/>
    </xf>
    <xf numFmtId="178" fontId="6" fillId="2" borderId="24" xfId="0" applyNumberFormat="1" applyFont="1" applyFill="1" applyBorder="1"/>
    <xf numFmtId="178" fontId="6" fillId="2" borderId="25" xfId="0" applyNumberFormat="1" applyFont="1" applyFill="1" applyBorder="1"/>
    <xf numFmtId="178" fontId="6" fillId="5" borderId="5" xfId="0" applyNumberFormat="1" applyFont="1" applyFill="1" applyBorder="1"/>
    <xf numFmtId="0" fontId="7" fillId="4" borderId="0" xfId="0" applyFont="1" applyFill="1" applyBorder="1" applyAlignment="1">
      <alignment horizontal="center"/>
    </xf>
    <xf numFmtId="178" fontId="7" fillId="4" borderId="0" xfId="0" applyNumberFormat="1" applyFont="1" applyFill="1" applyBorder="1"/>
    <xf numFmtId="0" fontId="2" fillId="3" borderId="0" xfId="0" applyFont="1" applyFill="1"/>
    <xf numFmtId="0" fontId="13" fillId="3" borderId="0" xfId="0" applyFont="1" applyFill="1" applyBorder="1" applyAlignment="1">
      <alignment horizontal="left"/>
    </xf>
    <xf numFmtId="0" fontId="9" fillId="4" borderId="14" xfId="0" applyFont="1" applyFill="1" applyBorder="1" applyAlignment="1">
      <alignment horizontal="center"/>
    </xf>
    <xf numFmtId="0" fontId="15" fillId="3" borderId="0" xfId="0" applyFont="1" applyFill="1"/>
    <xf numFmtId="179" fontId="26" fillId="3" borderId="0" xfId="1" applyFont="1" applyFill="1"/>
    <xf numFmtId="40" fontId="12" fillId="6" borderId="0" xfId="1" applyNumberFormat="1" applyFont="1" applyFill="1"/>
    <xf numFmtId="179" fontId="23" fillId="4" borderId="0" xfId="1" applyFont="1" applyFill="1"/>
    <xf numFmtId="179" fontId="12" fillId="3" borderId="0" xfId="1" applyFont="1" applyFill="1"/>
    <xf numFmtId="0" fontId="26" fillId="3" borderId="0" xfId="0" applyFont="1" applyFill="1"/>
    <xf numFmtId="0" fontId="0" fillId="4" borderId="4" xfId="0" applyFill="1" applyBorder="1"/>
    <xf numFmtId="0" fontId="0" fillId="4" borderId="6" xfId="0" applyFill="1" applyBorder="1"/>
    <xf numFmtId="0" fontId="15" fillId="4" borderId="6" xfId="0" applyFont="1" applyFill="1" applyBorder="1"/>
    <xf numFmtId="0" fontId="14" fillId="4" borderId="6" xfId="0" applyFont="1" applyFill="1" applyBorder="1"/>
    <xf numFmtId="0" fontId="26" fillId="4" borderId="6" xfId="0" applyFont="1" applyFill="1" applyBorder="1"/>
    <xf numFmtId="0" fontId="6" fillId="4" borderId="6" xfId="0" applyFont="1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21" fillId="4" borderId="6" xfId="0" applyFont="1" applyFill="1" applyBorder="1" applyAlignment="1">
      <alignment horizontal="center"/>
    </xf>
    <xf numFmtId="0" fontId="6" fillId="4" borderId="6" xfId="0" applyFont="1" applyFill="1" applyBorder="1"/>
    <xf numFmtId="0" fontId="9" fillId="2" borderId="23" xfId="0" applyFont="1" applyFill="1" applyBorder="1"/>
    <xf numFmtId="0" fontId="9" fillId="2" borderId="26" xfId="0" applyFont="1" applyFill="1" applyBorder="1"/>
    <xf numFmtId="0" fontId="7" fillId="2" borderId="24" xfId="0" applyFont="1" applyFill="1" applyBorder="1" applyAlignment="1">
      <alignment horizontal="center"/>
    </xf>
    <xf numFmtId="0" fontId="7" fillId="2" borderId="25" xfId="0" applyFont="1" applyFill="1" applyBorder="1" applyAlignment="1">
      <alignment horizontal="center"/>
    </xf>
    <xf numFmtId="0" fontId="6" fillId="5" borderId="5" xfId="0" applyFont="1" applyFill="1" applyBorder="1"/>
    <xf numFmtId="178" fontId="6" fillId="3" borderId="0" xfId="2" applyFont="1" applyFill="1" applyBorder="1"/>
    <xf numFmtId="0" fontId="6" fillId="3" borderId="7" xfId="0" applyFont="1" applyFill="1" applyBorder="1"/>
    <xf numFmtId="0" fontId="6" fillId="3" borderId="8" xfId="0" applyFont="1" applyFill="1" applyBorder="1"/>
    <xf numFmtId="178" fontId="6" fillId="3" borderId="9" xfId="2" applyFont="1" applyFill="1" applyBorder="1"/>
    <xf numFmtId="178" fontId="6" fillId="2" borderId="21" xfId="0" applyNumberFormat="1" applyFont="1" applyFill="1" applyBorder="1"/>
    <xf numFmtId="178" fontId="6" fillId="2" borderId="22" xfId="0" applyNumberFormat="1" applyFont="1" applyFill="1" applyBorder="1"/>
    <xf numFmtId="0" fontId="6" fillId="2" borderId="27" xfId="0" applyFont="1" applyFill="1" applyBorder="1" applyAlignment="1">
      <alignment horizontal="center"/>
    </xf>
    <xf numFmtId="0" fontId="6" fillId="2" borderId="28" xfId="0" applyFont="1" applyFill="1" applyBorder="1" applyAlignment="1">
      <alignment horizontal="center"/>
    </xf>
    <xf numFmtId="178" fontId="6" fillId="3" borderId="10" xfId="2" applyFont="1" applyFill="1" applyBorder="1"/>
    <xf numFmtId="178" fontId="6" fillId="5" borderId="2" xfId="0" applyNumberFormat="1" applyFont="1" applyFill="1" applyBorder="1"/>
    <xf numFmtId="207" fontId="9" fillId="4" borderId="29" xfId="0" applyNumberFormat="1" applyFont="1" applyFill="1" applyBorder="1"/>
    <xf numFmtId="0" fontId="9" fillId="4" borderId="30" xfId="0" applyFont="1" applyFill="1" applyBorder="1" applyAlignment="1">
      <alignment horizontal="center"/>
    </xf>
    <xf numFmtId="207" fontId="9" fillId="4" borderId="31" xfId="0" applyNumberFormat="1" applyFont="1" applyFill="1" applyBorder="1"/>
    <xf numFmtId="215" fontId="6" fillId="3" borderId="11" xfId="2" applyNumberFormat="1" applyFont="1" applyFill="1" applyBorder="1"/>
    <xf numFmtId="215" fontId="6" fillId="3" borderId="9" xfId="2" applyNumberFormat="1" applyFont="1" applyFill="1" applyBorder="1"/>
    <xf numFmtId="10" fontId="6" fillId="3" borderId="9" xfId="3" applyNumberFormat="1" applyFont="1" applyFill="1" applyBorder="1"/>
    <xf numFmtId="0" fontId="6" fillId="2" borderId="32" xfId="0" applyFont="1" applyFill="1" applyBorder="1" applyAlignment="1">
      <alignment horizontal="center"/>
    </xf>
    <xf numFmtId="178" fontId="6" fillId="5" borderId="11" xfId="0" applyNumberFormat="1" applyFont="1" applyFill="1" applyBorder="1"/>
    <xf numFmtId="0" fontId="14" fillId="2" borderId="26" xfId="0" applyFont="1" applyFill="1" applyBorder="1"/>
    <xf numFmtId="206" fontId="6" fillId="5" borderId="5" xfId="0" applyNumberFormat="1" applyFont="1" applyFill="1" applyBorder="1"/>
    <xf numFmtId="0" fontId="9" fillId="4" borderId="33" xfId="0" applyFont="1" applyFill="1" applyBorder="1" applyAlignment="1">
      <alignment horizontal="center"/>
    </xf>
    <xf numFmtId="0" fontId="27" fillId="4" borderId="12" xfId="0" applyFont="1" applyFill="1" applyBorder="1" applyAlignment="1">
      <alignment horizontal="center"/>
    </xf>
    <xf numFmtId="0" fontId="27" fillId="4" borderId="1" xfId="0" applyFont="1" applyFill="1" applyBorder="1" applyAlignment="1">
      <alignment horizontal="center"/>
    </xf>
    <xf numFmtId="0" fontId="28" fillId="3" borderId="0" xfId="0" applyFont="1" applyFill="1" applyBorder="1" applyAlignment="1"/>
    <xf numFmtId="0" fontId="28" fillId="3" borderId="0" xfId="0" applyFont="1" applyFill="1" applyBorder="1" applyAlignment="1">
      <alignment horizontal="center"/>
    </xf>
    <xf numFmtId="0" fontId="27" fillId="3" borderId="0" xfId="0" applyFont="1" applyFill="1" applyBorder="1"/>
    <xf numFmtId="178" fontId="16" fillId="3" borderId="0" xfId="2" applyFont="1" applyFill="1" applyBorder="1"/>
    <xf numFmtId="178" fontId="29" fillId="3" borderId="0" xfId="2" applyFont="1" applyFill="1" applyBorder="1"/>
    <xf numFmtId="0" fontId="6" fillId="2" borderId="34" xfId="0" applyFont="1" applyFill="1" applyBorder="1" applyAlignment="1">
      <alignment horizontal="center"/>
    </xf>
    <xf numFmtId="0" fontId="6" fillId="2" borderId="35" xfId="0" applyFont="1" applyFill="1" applyBorder="1"/>
    <xf numFmtId="178" fontId="6" fillId="2" borderId="36" xfId="0" applyNumberFormat="1" applyFont="1" applyFill="1" applyBorder="1"/>
    <xf numFmtId="178" fontId="6" fillId="2" borderId="37" xfId="0" applyNumberFormat="1" applyFont="1" applyFill="1" applyBorder="1"/>
    <xf numFmtId="10" fontId="6" fillId="5" borderId="2" xfId="3" applyNumberFormat="1" applyFont="1" applyFill="1" applyBorder="1"/>
    <xf numFmtId="10" fontId="23" fillId="4" borderId="38" xfId="3" applyNumberFormat="1" applyFont="1" applyFill="1" applyBorder="1"/>
    <xf numFmtId="10" fontId="23" fillId="4" borderId="39" xfId="3" applyNumberFormat="1" applyFont="1" applyFill="1" applyBorder="1"/>
    <xf numFmtId="206" fontId="6" fillId="0" borderId="0" xfId="3" applyNumberFormat="1" applyFont="1"/>
    <xf numFmtId="206" fontId="30" fillId="5" borderId="5" xfId="0" applyNumberFormat="1" applyFont="1" applyFill="1" applyBorder="1"/>
    <xf numFmtId="206" fontId="31" fillId="5" borderId="5" xfId="0" applyNumberFormat="1" applyFont="1" applyFill="1" applyBorder="1"/>
    <xf numFmtId="10" fontId="32" fillId="4" borderId="2" xfId="0" applyNumberFormat="1" applyFont="1" applyFill="1" applyBorder="1"/>
    <xf numFmtId="193" fontId="16" fillId="3" borderId="13" xfId="0" applyNumberFormat="1" applyFont="1" applyFill="1" applyBorder="1"/>
    <xf numFmtId="178" fontId="16" fillId="3" borderId="13" xfId="2" applyFont="1" applyFill="1" applyBorder="1"/>
    <xf numFmtId="178" fontId="8" fillId="3" borderId="0" xfId="2" applyFont="1" applyFill="1"/>
    <xf numFmtId="178" fontId="19" fillId="3" borderId="1" xfId="2" applyFont="1" applyFill="1" applyBorder="1"/>
    <xf numFmtId="0" fontId="10" fillId="3" borderId="0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36" fillId="4" borderId="0" xfId="0" applyFont="1" applyFill="1" applyBorder="1" applyAlignment="1">
      <alignment horizontal="center"/>
    </xf>
    <xf numFmtId="0" fontId="37" fillId="2" borderId="0" xfId="0" applyFont="1" applyFill="1" applyBorder="1" applyAlignment="1">
      <alignment horizontal="center"/>
    </xf>
    <xf numFmtId="0" fontId="9" fillId="4" borderId="0" xfId="0" applyFont="1" applyFill="1" applyBorder="1" applyAlignment="1">
      <alignment horizontal="center"/>
    </xf>
    <xf numFmtId="0" fontId="28" fillId="3" borderId="0" xfId="0" applyFont="1" applyFill="1" applyBorder="1" applyAlignment="1">
      <alignment horizontal="left"/>
    </xf>
    <xf numFmtId="0" fontId="7" fillId="3" borderId="0" xfId="0" applyFont="1" applyFill="1" applyAlignment="1">
      <alignment horizontal="center"/>
    </xf>
    <xf numFmtId="179" fontId="25" fillId="3" borderId="0" xfId="1" applyFont="1" applyFill="1" applyBorder="1" applyAlignment="1">
      <alignment horizontal="center"/>
    </xf>
    <xf numFmtId="0" fontId="33" fillId="3" borderId="0" xfId="0" applyFont="1" applyFill="1" applyBorder="1" applyAlignment="1">
      <alignment horizontal="center"/>
    </xf>
    <xf numFmtId="0" fontId="34" fillId="3" borderId="0" xfId="0" applyFont="1" applyFill="1" applyBorder="1" applyAlignment="1">
      <alignment horizontal="center"/>
    </xf>
    <xf numFmtId="0" fontId="35" fillId="3" borderId="0" xfId="0" applyFont="1" applyFill="1" applyBorder="1" applyAlignment="1">
      <alignment horizontal="center"/>
    </xf>
    <xf numFmtId="0" fontId="36" fillId="3" borderId="0" xfId="0" applyFont="1" applyFill="1" applyBorder="1" applyAlignment="1">
      <alignment horizontal="center"/>
    </xf>
    <xf numFmtId="0" fontId="37" fillId="3" borderId="0" xfId="0" applyFont="1" applyFill="1" applyBorder="1" applyAlignment="1">
      <alignment horizontal="center"/>
    </xf>
    <xf numFmtId="0" fontId="17" fillId="3" borderId="0" xfId="0" applyFont="1" applyFill="1" applyBorder="1" applyAlignment="1">
      <alignment horizontal="left"/>
    </xf>
    <xf numFmtId="179" fontId="19" fillId="3" borderId="0" xfId="1" applyFont="1" applyFill="1" applyBorder="1" applyAlignment="1">
      <alignment horizontal="center"/>
    </xf>
    <xf numFmtId="0" fontId="23" fillId="3" borderId="0" xfId="0" applyFont="1" applyFill="1" applyBorder="1" applyAlignment="1">
      <alignment horizontal="center"/>
    </xf>
    <xf numFmtId="0" fontId="23" fillId="3" borderId="9" xfId="0" applyFont="1" applyFill="1" applyBorder="1" applyAlignment="1">
      <alignment horizontal="center"/>
    </xf>
    <xf numFmtId="0" fontId="27" fillId="4" borderId="12" xfId="0" applyFont="1" applyFill="1" applyBorder="1" applyAlignment="1">
      <alignment horizontal="center"/>
    </xf>
    <xf numFmtId="0" fontId="27" fillId="4" borderId="1" xfId="0" applyFont="1" applyFill="1" applyBorder="1" applyAlignment="1">
      <alignment horizontal="center"/>
    </xf>
    <xf numFmtId="0" fontId="23" fillId="4" borderId="1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190500</xdr:colOff>
      <xdr:row>3</xdr:row>
      <xdr:rowOff>66675</xdr:rowOff>
    </xdr:from>
    <xdr:to>
      <xdr:col>19</xdr:col>
      <xdr:colOff>381000</xdr:colOff>
      <xdr:row>3</xdr:row>
      <xdr:rowOff>66675</xdr:rowOff>
    </xdr:to>
    <xdr:pic>
      <xdr:nvPicPr>
        <xdr:cNvPr id="9799" name="Picture 2" descr="Monumento de Santiago, #5 by Otto Piron}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9550" y="1419225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238125</xdr:colOff>
      <xdr:row>0</xdr:row>
      <xdr:rowOff>276225</xdr:rowOff>
    </xdr:from>
    <xdr:to>
      <xdr:col>5</xdr:col>
      <xdr:colOff>676275</xdr:colOff>
      <xdr:row>3</xdr:row>
      <xdr:rowOff>133350</xdr:rowOff>
    </xdr:to>
    <xdr:pic>
      <xdr:nvPicPr>
        <xdr:cNvPr id="9800" name="Picture 212" descr="http://www.brandsoftheworld.com/sites/default/files/styles/logo-original-577x577/public/0023/1153/brand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t="17703" b="20927"/>
        <a:stretch>
          <a:fillRect/>
        </a:stretch>
      </xdr:blipFill>
      <xdr:spPr bwMode="auto">
        <a:xfrm>
          <a:off x="457200" y="276225"/>
          <a:ext cx="20764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657225</xdr:colOff>
      <xdr:row>0</xdr:row>
      <xdr:rowOff>190500</xdr:rowOff>
    </xdr:from>
    <xdr:to>
      <xdr:col>8</xdr:col>
      <xdr:colOff>314325</xdr:colOff>
      <xdr:row>2</xdr:row>
      <xdr:rowOff>28575</xdr:rowOff>
    </xdr:to>
    <xdr:pic>
      <xdr:nvPicPr>
        <xdr:cNvPr id="9801" name="3 Imagen" descr="Escudo RD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190500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190500</xdr:colOff>
      <xdr:row>3</xdr:row>
      <xdr:rowOff>66675</xdr:rowOff>
    </xdr:from>
    <xdr:to>
      <xdr:col>18</xdr:col>
      <xdr:colOff>1171575</xdr:colOff>
      <xdr:row>3</xdr:row>
      <xdr:rowOff>66675</xdr:rowOff>
    </xdr:to>
    <xdr:pic>
      <xdr:nvPicPr>
        <xdr:cNvPr id="9802" name="Picture 2" descr="Monumento de Santiago, #5 by Otto Piron}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9550" y="1419225"/>
          <a:ext cx="2209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123825</xdr:colOff>
      <xdr:row>0</xdr:row>
      <xdr:rowOff>419100</xdr:rowOff>
    </xdr:from>
    <xdr:to>
      <xdr:col>21</xdr:col>
      <xdr:colOff>685800</xdr:colOff>
      <xdr:row>0</xdr:row>
      <xdr:rowOff>466725</xdr:rowOff>
    </xdr:to>
    <xdr:pic>
      <xdr:nvPicPr>
        <xdr:cNvPr id="9803" name="Picture 212" descr="http://www.brandsoftheworld.com/sites/default/files/styles/logo-original-577x577/public/0023/1153/brand.gi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t="17703" b="20927"/>
        <a:stretch>
          <a:fillRect/>
        </a:stretch>
      </xdr:blipFill>
      <xdr:spPr bwMode="auto">
        <a:xfrm>
          <a:off x="18964275" y="419100"/>
          <a:ext cx="16383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628650</xdr:colOff>
      <xdr:row>0</xdr:row>
      <xdr:rowOff>304800</xdr:rowOff>
    </xdr:from>
    <xdr:to>
      <xdr:col>18</xdr:col>
      <xdr:colOff>133350</xdr:colOff>
      <xdr:row>0</xdr:row>
      <xdr:rowOff>314325</xdr:rowOff>
    </xdr:to>
    <xdr:pic>
      <xdr:nvPicPr>
        <xdr:cNvPr id="9804" name="3 Imagen" descr="Escudo RD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304800"/>
          <a:ext cx="7334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255669</xdr:colOff>
      <xdr:row>0</xdr:row>
      <xdr:rowOff>222334</xdr:rowOff>
    </xdr:from>
    <xdr:to>
      <xdr:col>12</xdr:col>
      <xdr:colOff>723900</xdr:colOff>
      <xdr:row>4</xdr:row>
      <xdr:rowOff>0</xdr:rowOff>
    </xdr:to>
    <xdr:pic>
      <xdr:nvPicPr>
        <xdr:cNvPr id="8" name="7 Imagen" descr="Billete Electronico de la Loteria Nacional Dominicana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43969" y="222334"/>
          <a:ext cx="1763631" cy="132706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lmgeraldino\My%20Documents\Downloads\Billete%20Electronico%20Proyecto%20-17%20junio%2020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raldinon/Downloads/Planificacion%20PC01/Archivos%20Excell/Prospecto%20de%20Navidad%202016%20LM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specto"/>
      <sheetName val="Analisis"/>
    </sheetNames>
    <sheetDataSet>
      <sheetData sheetId="0" refreshError="1">
        <row r="18">
          <cell r="H18" t="str">
            <v>Premios Mayores</v>
          </cell>
        </row>
        <row r="22">
          <cell r="G22">
            <v>3</v>
          </cell>
        </row>
        <row r="28">
          <cell r="H28" t="str">
            <v xml:space="preserve">Premios Especiales </v>
          </cell>
        </row>
        <row r="46">
          <cell r="G46">
            <v>3000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specto"/>
      <sheetName val="Hoja2"/>
    </sheetNames>
    <sheetDataSet>
      <sheetData sheetId="0" refreshError="1">
        <row r="7">
          <cell r="E7">
            <v>100000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78"/>
  <sheetViews>
    <sheetView tabSelected="1" topLeftCell="C1" zoomScale="75" zoomScaleNormal="75" workbookViewId="0">
      <selection activeCell="D65" sqref="D65:AB277"/>
    </sheetView>
  </sheetViews>
  <sheetFormatPr baseColWidth="10" defaultRowHeight="14.25"/>
  <cols>
    <col min="1" max="1" width="1.375" hidden="1" customWidth="1"/>
    <col min="2" max="2" width="2.25" hidden="1" customWidth="1"/>
    <col min="3" max="3" width="2.875" customWidth="1"/>
    <col min="4" max="4" width="11.375" style="25" customWidth="1"/>
    <col min="5" max="5" width="10.125" style="25" customWidth="1"/>
    <col min="6" max="6" width="12.125" style="25" customWidth="1"/>
    <col min="7" max="7" width="18.625" style="25" customWidth="1"/>
    <col min="8" max="8" width="15.375" style="25" customWidth="1"/>
    <col min="9" max="9" width="13.125" style="25" bestFit="1" customWidth="1"/>
    <col min="10" max="11" width="11" style="25" customWidth="1"/>
    <col min="12" max="12" width="17" style="25" bestFit="1" customWidth="1"/>
    <col min="13" max="13" width="15.5" style="25" bestFit="1" customWidth="1"/>
    <col min="14" max="14" width="13.375" style="110" customWidth="1"/>
    <col min="15" max="15" width="16.75" style="25" customWidth="1"/>
    <col min="16" max="16" width="16.375" customWidth="1"/>
    <col min="17" max="17" width="15.625" customWidth="1"/>
    <col min="18" max="18" width="16.125" customWidth="1"/>
    <col min="19" max="19" width="16.25" customWidth="1"/>
    <col min="20" max="20" width="14.625" customWidth="1"/>
    <col min="21" max="21" width="14.125" customWidth="1"/>
    <col min="22" max="22" width="14.625" customWidth="1"/>
  </cols>
  <sheetData>
    <row r="1" spans="3:35" ht="40.5" customHeight="1">
      <c r="C1" s="25"/>
      <c r="N1" s="109"/>
      <c r="O1" s="26"/>
      <c r="P1" s="26"/>
      <c r="Q1" s="26"/>
      <c r="R1" s="26"/>
      <c r="S1" s="26"/>
      <c r="T1" s="26"/>
      <c r="U1" s="26"/>
      <c r="V1" s="26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</row>
    <row r="2" spans="3:35" ht="33" customHeight="1">
      <c r="C2" s="25"/>
      <c r="D2" s="28"/>
      <c r="E2" s="28"/>
      <c r="F2" s="28"/>
      <c r="G2" s="28"/>
      <c r="H2" s="28"/>
      <c r="I2" s="28"/>
      <c r="J2" s="28"/>
      <c r="K2" s="28"/>
      <c r="L2" s="28"/>
      <c r="O2" s="26"/>
      <c r="P2" s="26"/>
      <c r="Q2" s="26"/>
      <c r="R2" s="26"/>
      <c r="S2" s="26"/>
      <c r="T2" s="26"/>
      <c r="U2" s="26"/>
      <c r="V2" s="26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</row>
    <row r="3" spans="3:35" ht="33" customHeight="1">
      <c r="C3" s="25"/>
      <c r="D3" s="175" t="s">
        <v>72</v>
      </c>
      <c r="E3" s="175"/>
      <c r="F3" s="175"/>
      <c r="G3" s="175"/>
      <c r="H3" s="175"/>
      <c r="I3" s="175"/>
      <c r="J3" s="175"/>
      <c r="K3" s="175"/>
      <c r="L3" s="175"/>
      <c r="M3" s="175"/>
      <c r="N3" s="111"/>
      <c r="O3" s="166" t="s">
        <v>72</v>
      </c>
      <c r="P3" s="166"/>
      <c r="Q3" s="166"/>
      <c r="R3" s="166"/>
      <c r="S3" s="166"/>
      <c r="T3" s="166"/>
      <c r="U3" s="166"/>
      <c r="V3" s="166"/>
      <c r="W3" s="103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</row>
    <row r="4" spans="3:35" ht="15">
      <c r="C4" s="25"/>
      <c r="D4" s="176" t="s">
        <v>45</v>
      </c>
      <c r="E4" s="176"/>
      <c r="F4" s="176"/>
      <c r="G4" s="176"/>
      <c r="H4" s="176"/>
      <c r="I4" s="176"/>
      <c r="J4" s="176"/>
      <c r="K4" s="176"/>
      <c r="L4" s="176"/>
      <c r="M4" s="176"/>
      <c r="N4" s="112"/>
      <c r="O4" s="167" t="s">
        <v>45</v>
      </c>
      <c r="P4" s="167"/>
      <c r="Q4" s="167"/>
      <c r="R4" s="167"/>
      <c r="S4" s="167"/>
      <c r="T4" s="167"/>
      <c r="U4" s="167"/>
      <c r="V4" s="167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</row>
    <row r="5" spans="3:35" ht="15.75">
      <c r="C5" s="25"/>
      <c r="D5" s="177"/>
      <c r="E5" s="177"/>
      <c r="F5" s="177"/>
      <c r="G5" s="177"/>
      <c r="H5" s="177"/>
      <c r="I5" s="177"/>
      <c r="J5" s="177"/>
      <c r="K5" s="177"/>
      <c r="L5" s="177"/>
      <c r="O5" s="168"/>
      <c r="P5" s="168"/>
      <c r="Q5" s="168"/>
      <c r="R5" s="168"/>
      <c r="S5" s="168"/>
      <c r="T5" s="168"/>
      <c r="U5" s="168"/>
      <c r="V5" s="168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</row>
    <row r="6" spans="3:35" ht="30">
      <c r="C6" s="25"/>
      <c r="D6" s="178" t="s">
        <v>124</v>
      </c>
      <c r="E6" s="178"/>
      <c r="F6" s="178"/>
      <c r="G6" s="178"/>
      <c r="H6" s="178"/>
      <c r="I6" s="178"/>
      <c r="J6" s="178"/>
      <c r="K6" s="178"/>
      <c r="L6" s="178"/>
      <c r="M6" s="178"/>
      <c r="N6" s="113"/>
      <c r="O6" s="169" t="s">
        <v>110</v>
      </c>
      <c r="P6" s="169"/>
      <c r="Q6" s="169"/>
      <c r="R6" s="169"/>
      <c r="S6" s="169"/>
      <c r="T6" s="169"/>
      <c r="U6" s="169"/>
      <c r="V6" s="169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</row>
    <row r="7" spans="3:35" ht="18" customHeight="1">
      <c r="C7" s="25"/>
      <c r="D7" s="29" t="s">
        <v>0</v>
      </c>
      <c r="E7" s="30">
        <v>1</v>
      </c>
      <c r="F7" s="31"/>
      <c r="G7" s="31"/>
      <c r="H7" s="31"/>
      <c r="I7" s="31"/>
      <c r="J7" s="31"/>
      <c r="K7" s="31"/>
      <c r="L7" s="31"/>
      <c r="O7" s="12" t="s">
        <v>0</v>
      </c>
      <c r="P7" s="22" t="s">
        <v>1</v>
      </c>
      <c r="Q7" s="13"/>
      <c r="R7" s="13"/>
      <c r="S7" s="13"/>
      <c r="T7" s="13"/>
      <c r="U7" s="13"/>
      <c r="V7" s="13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</row>
    <row r="8" spans="3:35" ht="25.5">
      <c r="C8" s="25"/>
      <c r="D8" s="179" t="s">
        <v>132</v>
      </c>
      <c r="E8" s="179"/>
      <c r="F8" s="179"/>
      <c r="G8" s="179"/>
      <c r="H8" s="179"/>
      <c r="I8" s="179"/>
      <c r="J8" s="179"/>
      <c r="K8" s="179"/>
      <c r="L8" s="179"/>
      <c r="M8" s="179"/>
      <c r="O8" s="170" t="s">
        <v>69</v>
      </c>
      <c r="P8" s="170"/>
      <c r="Q8" s="170"/>
      <c r="R8" s="170"/>
      <c r="S8" s="170"/>
      <c r="T8" s="170"/>
      <c r="U8" s="170"/>
      <c r="V8" s="170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</row>
    <row r="9" spans="3:35" ht="14.25" customHeight="1">
      <c r="C9" s="25"/>
      <c r="D9" s="32">
        <v>100000</v>
      </c>
      <c r="E9" s="33" t="s">
        <v>89</v>
      </c>
      <c r="F9" s="31"/>
      <c r="G9" s="31"/>
      <c r="H9" s="31"/>
      <c r="I9" s="31"/>
      <c r="J9" s="31"/>
      <c r="K9" s="31"/>
      <c r="L9" s="31"/>
      <c r="O9" s="14">
        <v>100000</v>
      </c>
      <c r="P9" s="15" t="s">
        <v>71</v>
      </c>
      <c r="Q9" s="13"/>
      <c r="R9" s="13"/>
      <c r="S9" s="13"/>
      <c r="T9" s="13"/>
      <c r="U9" s="13"/>
      <c r="V9" s="13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</row>
    <row r="10" spans="3:35" ht="15">
      <c r="C10" s="25"/>
      <c r="D10" s="34">
        <v>5</v>
      </c>
      <c r="E10" s="35" t="s">
        <v>88</v>
      </c>
      <c r="F10" s="49">
        <f>+D10*D9*10</f>
        <v>5000000</v>
      </c>
      <c r="G10" s="31" t="s">
        <v>85</v>
      </c>
      <c r="H10" s="31"/>
      <c r="I10" s="31"/>
      <c r="J10" s="31"/>
      <c r="K10" s="31"/>
      <c r="L10" s="31"/>
      <c r="O10" s="17">
        <v>5</v>
      </c>
      <c r="P10" s="16" t="s">
        <v>54</v>
      </c>
      <c r="Q10" s="13"/>
      <c r="R10" s="13"/>
      <c r="S10" s="13"/>
      <c r="T10" s="13"/>
      <c r="U10" s="13"/>
      <c r="V10" s="13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</row>
    <row r="11" spans="3:35" s="21" customFormat="1">
      <c r="C11" s="26"/>
      <c r="D11" s="26"/>
      <c r="E11" s="26"/>
      <c r="F11" s="31"/>
      <c r="G11" s="180" t="s">
        <v>125</v>
      </c>
      <c r="H11" s="180"/>
      <c r="I11" s="180"/>
      <c r="J11" s="31"/>
      <c r="K11" s="26"/>
      <c r="L11" s="26"/>
      <c r="M11" s="26"/>
      <c r="N11" s="114" t="s">
        <v>75</v>
      </c>
      <c r="O11" s="20">
        <f>+O9*O10*10*O12</f>
        <v>1050000</v>
      </c>
      <c r="P11" s="20">
        <f t="shared" ref="P11:U12" si="0">+O11</f>
        <v>1050000</v>
      </c>
      <c r="Q11" s="20">
        <f t="shared" si="0"/>
        <v>1050000</v>
      </c>
      <c r="R11" s="20">
        <f t="shared" si="0"/>
        <v>1050000</v>
      </c>
      <c r="S11" s="23">
        <f t="shared" si="0"/>
        <v>1050000</v>
      </c>
      <c r="T11" s="23">
        <f t="shared" si="0"/>
        <v>1050000</v>
      </c>
      <c r="U11" s="23">
        <f t="shared" si="0"/>
        <v>1050000</v>
      </c>
      <c r="V11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</row>
    <row r="12" spans="3:35" ht="17.25" customHeight="1">
      <c r="C12" s="25"/>
      <c r="D12" s="31"/>
      <c r="E12" s="31"/>
      <c r="F12" s="31"/>
      <c r="G12" s="52" t="s">
        <v>40</v>
      </c>
      <c r="H12" s="52" t="s">
        <v>126</v>
      </c>
      <c r="I12" s="52"/>
      <c r="J12" s="31"/>
      <c r="N12" s="115" t="s">
        <v>74</v>
      </c>
      <c r="O12" s="40">
        <f>+'Analisis Jueves'!E44</f>
        <v>0.21</v>
      </c>
      <c r="P12" s="40">
        <f t="shared" si="0"/>
        <v>0.21</v>
      </c>
      <c r="Q12" s="40">
        <f t="shared" si="0"/>
        <v>0.21</v>
      </c>
      <c r="R12" s="40">
        <f t="shared" si="0"/>
        <v>0.21</v>
      </c>
      <c r="S12" s="38">
        <f t="shared" si="0"/>
        <v>0.21</v>
      </c>
      <c r="T12" s="38">
        <f t="shared" si="0"/>
        <v>0.21</v>
      </c>
      <c r="U12" s="38">
        <f t="shared" si="0"/>
        <v>0.21</v>
      </c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</row>
    <row r="13" spans="3:35" hidden="1">
      <c r="C13" s="25"/>
      <c r="D13" s="31"/>
      <c r="E13" s="31" t="s">
        <v>39</v>
      </c>
      <c r="F13" s="31"/>
      <c r="G13" s="44">
        <v>745</v>
      </c>
      <c r="H13" s="41">
        <f>+G13/50</f>
        <v>14.9</v>
      </c>
      <c r="I13" s="42"/>
      <c r="J13" s="31"/>
      <c r="N13" s="114" t="s">
        <v>111</v>
      </c>
      <c r="O13" s="107">
        <f>+O15*O12</f>
        <v>15750000</v>
      </c>
      <c r="P13" s="23">
        <f t="shared" ref="P13:U13" si="1">+O13</f>
        <v>15750000</v>
      </c>
      <c r="Q13" s="23">
        <f t="shared" si="1"/>
        <v>15750000</v>
      </c>
      <c r="R13" s="23">
        <f t="shared" si="1"/>
        <v>15750000</v>
      </c>
      <c r="S13" s="23">
        <f t="shared" si="1"/>
        <v>15750000</v>
      </c>
      <c r="T13" s="23">
        <f t="shared" si="1"/>
        <v>15750000</v>
      </c>
      <c r="U13" s="23">
        <f t="shared" si="1"/>
        <v>15750000</v>
      </c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</row>
    <row r="14" spans="3:35" hidden="1">
      <c r="C14" s="25"/>
      <c r="D14" s="31"/>
      <c r="E14" s="31" t="s">
        <v>2</v>
      </c>
      <c r="F14" s="31"/>
      <c r="G14" s="44">
        <v>750</v>
      </c>
      <c r="H14" s="41">
        <f>+G14/50</f>
        <v>15</v>
      </c>
      <c r="I14" s="42"/>
      <c r="J14" s="31"/>
      <c r="N14" s="114" t="s">
        <v>76</v>
      </c>
      <c r="O14" s="39" t="e">
        <f t="shared" ref="O14:U14" si="2">+O13-O54</f>
        <v>#REF!</v>
      </c>
      <c r="P14" s="39" t="e">
        <f t="shared" si="2"/>
        <v>#REF!</v>
      </c>
      <c r="Q14" s="39" t="e">
        <f t="shared" si="2"/>
        <v>#REF!</v>
      </c>
      <c r="R14" s="39" t="e">
        <f t="shared" si="2"/>
        <v>#REF!</v>
      </c>
      <c r="S14" s="39" t="e">
        <f t="shared" si="2"/>
        <v>#REF!</v>
      </c>
      <c r="T14" s="39" t="e">
        <f t="shared" si="2"/>
        <v>#REF!</v>
      </c>
      <c r="U14" s="39" t="e">
        <f t="shared" si="2"/>
        <v>#REF!</v>
      </c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</row>
    <row r="15" spans="3:35" ht="15">
      <c r="C15" s="25"/>
      <c r="D15" s="31"/>
      <c r="E15" s="34" t="s">
        <v>3</v>
      </c>
      <c r="F15" s="34"/>
      <c r="G15" s="45">
        <v>1000</v>
      </c>
      <c r="H15" s="41">
        <f>+G15/50</f>
        <v>20</v>
      </c>
      <c r="I15" s="43"/>
      <c r="J15" s="31"/>
      <c r="K15" s="31"/>
      <c r="L15" s="31"/>
      <c r="O15" s="104">
        <v>75000000</v>
      </c>
      <c r="P15" s="104">
        <v>75000000</v>
      </c>
      <c r="Q15" s="104">
        <v>75000000</v>
      </c>
      <c r="R15" s="104">
        <v>75000000</v>
      </c>
      <c r="S15" s="104">
        <v>75000000</v>
      </c>
      <c r="T15" s="104">
        <v>75000000</v>
      </c>
      <c r="U15" s="104">
        <v>75000000</v>
      </c>
      <c r="V15" s="108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</row>
    <row r="16" spans="3:35" ht="18" customHeight="1">
      <c r="C16" s="25"/>
      <c r="D16" s="31" t="s">
        <v>1</v>
      </c>
      <c r="E16" s="31"/>
      <c r="F16" s="31"/>
      <c r="G16" s="31"/>
      <c r="H16" s="31"/>
      <c r="I16" s="31"/>
      <c r="J16" s="31"/>
      <c r="K16" s="31"/>
      <c r="L16" s="182" t="s">
        <v>43</v>
      </c>
      <c r="M16" s="183"/>
      <c r="O16" s="171" t="s">
        <v>73</v>
      </c>
      <c r="P16" s="171"/>
      <c r="Q16" s="171"/>
      <c r="R16" s="171"/>
      <c r="S16" s="171"/>
      <c r="T16" s="171"/>
      <c r="U16" s="171"/>
      <c r="V16" s="171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</row>
    <row r="17" spans="1:35" ht="20.25">
      <c r="C17" s="25"/>
      <c r="D17" s="29" t="s">
        <v>1</v>
      </c>
      <c r="E17" s="172" t="s">
        <v>42</v>
      </c>
      <c r="F17" s="172"/>
      <c r="G17" s="172"/>
      <c r="H17" s="172"/>
      <c r="I17" s="172"/>
      <c r="J17" s="172"/>
      <c r="K17" s="172"/>
      <c r="L17" s="18" t="s">
        <v>77</v>
      </c>
      <c r="M17" s="48" t="s">
        <v>52</v>
      </c>
      <c r="O17" s="37" t="s">
        <v>78</v>
      </c>
      <c r="P17" s="37" t="s">
        <v>84</v>
      </c>
      <c r="Q17" s="37" t="s">
        <v>83</v>
      </c>
      <c r="R17" s="37" t="s">
        <v>82</v>
      </c>
      <c r="S17" s="37" t="s">
        <v>81</v>
      </c>
      <c r="T17" s="37" t="s">
        <v>80</v>
      </c>
      <c r="U17" s="37" t="s">
        <v>79</v>
      </c>
      <c r="V17" s="37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</row>
    <row r="18" spans="1:35" ht="15">
      <c r="C18" s="25"/>
      <c r="D18" s="31">
        <v>1</v>
      </c>
      <c r="E18" s="31" t="s">
        <v>90</v>
      </c>
      <c r="F18" s="31"/>
      <c r="G18" s="150">
        <v>5000000</v>
      </c>
      <c r="H18" s="42"/>
      <c r="I18" s="31"/>
      <c r="J18" s="31"/>
      <c r="K18" s="31"/>
      <c r="L18" s="44">
        <v>5000000</v>
      </c>
      <c r="M18" s="164">
        <f>+L18/50</f>
        <v>100000</v>
      </c>
      <c r="O18" s="20">
        <f>+L18</f>
        <v>5000000</v>
      </c>
      <c r="P18" s="20">
        <f t="shared" ref="P18:R19" si="3">+O18</f>
        <v>5000000</v>
      </c>
      <c r="Q18" s="20">
        <f t="shared" si="3"/>
        <v>5000000</v>
      </c>
      <c r="R18" s="20">
        <f t="shared" si="3"/>
        <v>5000000</v>
      </c>
      <c r="S18" s="20">
        <v>0</v>
      </c>
      <c r="T18" s="20">
        <f t="shared" ref="T18:V19" si="4">+S18</f>
        <v>0</v>
      </c>
      <c r="U18" s="20">
        <f t="shared" si="4"/>
        <v>0</v>
      </c>
      <c r="V18" s="20">
        <f t="shared" si="4"/>
        <v>0</v>
      </c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</row>
    <row r="19" spans="1:35" ht="15.75">
      <c r="C19" s="25"/>
      <c r="D19" s="31"/>
      <c r="E19" s="148" t="s">
        <v>70</v>
      </c>
      <c r="F19" s="34"/>
      <c r="G19" s="45"/>
      <c r="H19" s="149">
        <f>+G18</f>
        <v>5000000</v>
      </c>
      <c r="I19" s="31"/>
      <c r="J19" s="31"/>
      <c r="K19" s="31"/>
      <c r="L19" s="44">
        <v>5000000</v>
      </c>
      <c r="M19" s="164">
        <v>5000000</v>
      </c>
      <c r="O19" s="20">
        <f>+L19</f>
        <v>5000000</v>
      </c>
      <c r="P19" s="20">
        <f t="shared" si="3"/>
        <v>5000000</v>
      </c>
      <c r="Q19" s="20">
        <f t="shared" si="3"/>
        <v>5000000</v>
      </c>
      <c r="R19" s="20">
        <f t="shared" si="3"/>
        <v>5000000</v>
      </c>
      <c r="S19" s="20">
        <v>0</v>
      </c>
      <c r="T19" s="20">
        <f t="shared" si="4"/>
        <v>0</v>
      </c>
      <c r="U19" s="20">
        <f t="shared" si="4"/>
        <v>0</v>
      </c>
      <c r="V19" s="20">
        <f t="shared" si="4"/>
        <v>0</v>
      </c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</row>
    <row r="20" spans="1:35" ht="15">
      <c r="C20" s="25"/>
      <c r="D20" s="31">
        <v>1</v>
      </c>
      <c r="E20" s="31" t="s">
        <v>91</v>
      </c>
      <c r="F20" s="31"/>
      <c r="G20" s="150">
        <v>2000000</v>
      </c>
      <c r="H20" s="31"/>
      <c r="I20" s="31"/>
      <c r="J20" s="31"/>
      <c r="K20" s="31"/>
      <c r="L20" s="44">
        <f>+G20</f>
        <v>2000000</v>
      </c>
      <c r="M20" s="164">
        <f>+L20/50</f>
        <v>40000</v>
      </c>
      <c r="O20" s="20">
        <f>+L20</f>
        <v>2000000</v>
      </c>
      <c r="P20" s="20">
        <v>0</v>
      </c>
      <c r="Q20" s="20">
        <f>+O20</f>
        <v>2000000</v>
      </c>
      <c r="R20" s="20">
        <f>+M20</f>
        <v>40000</v>
      </c>
      <c r="S20" s="20">
        <f>+O20</f>
        <v>2000000</v>
      </c>
      <c r="T20" s="20">
        <f>+S20</f>
        <v>2000000</v>
      </c>
      <c r="U20" s="20"/>
      <c r="V20" s="20">
        <f>+R20</f>
        <v>40000</v>
      </c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</row>
    <row r="21" spans="1:35" ht="15">
      <c r="C21" s="25"/>
      <c r="D21" s="31">
        <v>1</v>
      </c>
      <c r="E21" s="31" t="s">
        <v>92</v>
      </c>
      <c r="F21" s="31"/>
      <c r="G21" s="150">
        <v>1000000</v>
      </c>
      <c r="H21" s="31"/>
      <c r="I21" s="31"/>
      <c r="J21" s="31"/>
      <c r="K21" s="31"/>
      <c r="L21" s="44">
        <f>+G21</f>
        <v>1000000</v>
      </c>
      <c r="M21" s="164">
        <f>+L21/50</f>
        <v>20000</v>
      </c>
      <c r="O21" s="20">
        <f>+L21</f>
        <v>1000000</v>
      </c>
      <c r="P21" s="20">
        <v>0</v>
      </c>
      <c r="Q21" s="20">
        <v>0</v>
      </c>
      <c r="R21" s="20">
        <f>+O21</f>
        <v>1000000</v>
      </c>
      <c r="S21" s="20">
        <f>+R21</f>
        <v>1000000</v>
      </c>
      <c r="T21" s="20">
        <f>+Q21</f>
        <v>0</v>
      </c>
      <c r="U21" s="20">
        <f>+R21</f>
        <v>1000000</v>
      </c>
      <c r="V21" s="20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</row>
    <row r="22" spans="1:35" ht="15">
      <c r="C22" s="25"/>
      <c r="D22" s="53">
        <f>SUM(D18:D21)</f>
        <v>3</v>
      </c>
      <c r="E22" s="31"/>
      <c r="F22" s="31"/>
      <c r="G22" s="44"/>
      <c r="H22" s="31"/>
      <c r="I22" s="31"/>
      <c r="J22" s="31"/>
      <c r="K22" s="31"/>
      <c r="L22" s="165">
        <f>SUM(L18:L21)</f>
        <v>13000000</v>
      </c>
      <c r="M22" s="164"/>
      <c r="O22" s="36">
        <f t="shared" ref="O22:V22" si="5">+O21+O20+O19+O18</f>
        <v>13000000</v>
      </c>
      <c r="P22" s="36">
        <f t="shared" si="5"/>
        <v>10000000</v>
      </c>
      <c r="Q22" s="36">
        <f t="shared" si="5"/>
        <v>12000000</v>
      </c>
      <c r="R22" s="36">
        <f t="shared" si="5"/>
        <v>11040000</v>
      </c>
      <c r="S22" s="36">
        <f t="shared" si="5"/>
        <v>3000000</v>
      </c>
      <c r="T22" s="36">
        <f t="shared" si="5"/>
        <v>2000000</v>
      </c>
      <c r="U22" s="36">
        <f t="shared" si="5"/>
        <v>1000000</v>
      </c>
      <c r="V22" s="36">
        <f t="shared" si="5"/>
        <v>40000</v>
      </c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</row>
    <row r="23" spans="1:35" ht="20.25">
      <c r="C23" s="25"/>
      <c r="D23" s="31"/>
      <c r="E23" s="172" t="s">
        <v>131</v>
      </c>
      <c r="F23" s="172"/>
      <c r="G23" s="172"/>
      <c r="H23" s="172"/>
      <c r="I23" s="172"/>
      <c r="J23" s="172"/>
      <c r="K23" s="172"/>
      <c r="L23" s="45"/>
      <c r="M23" s="164"/>
      <c r="O23" s="20"/>
      <c r="P23" s="20"/>
      <c r="Q23" s="20"/>
      <c r="R23" s="20"/>
      <c r="S23" s="20"/>
      <c r="T23" s="20"/>
      <c r="U23" s="20"/>
      <c r="V23" s="20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</row>
    <row r="24" spans="1:35">
      <c r="C24" s="25"/>
      <c r="D24" s="35">
        <v>10</v>
      </c>
      <c r="E24" s="31" t="s">
        <v>44</v>
      </c>
      <c r="F24" s="31"/>
      <c r="G24" s="44">
        <v>25000</v>
      </c>
      <c r="H24" s="31" t="s">
        <v>105</v>
      </c>
      <c r="I24" s="31"/>
      <c r="J24" s="31"/>
      <c r="K24" s="31"/>
      <c r="L24" s="44">
        <f>+G24*D24</f>
        <v>250000</v>
      </c>
      <c r="M24" s="164">
        <f>+G24/50</f>
        <v>500</v>
      </c>
      <c r="O24" s="20">
        <f>+L24*$O$12</f>
        <v>52500</v>
      </c>
      <c r="P24" s="20">
        <f t="shared" ref="P24:V26" si="6">+O24</f>
        <v>52500</v>
      </c>
      <c r="Q24" s="20">
        <f t="shared" si="6"/>
        <v>52500</v>
      </c>
      <c r="R24" s="20">
        <f t="shared" si="6"/>
        <v>52500</v>
      </c>
      <c r="S24" s="20">
        <f t="shared" si="6"/>
        <v>52500</v>
      </c>
      <c r="T24" s="20">
        <f t="shared" si="6"/>
        <v>52500</v>
      </c>
      <c r="U24" s="20">
        <f t="shared" si="6"/>
        <v>52500</v>
      </c>
      <c r="V24" s="20">
        <f t="shared" si="6"/>
        <v>52500</v>
      </c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</row>
    <row r="25" spans="1:35">
      <c r="C25" s="25"/>
      <c r="D25" s="35">
        <v>10</v>
      </c>
      <c r="E25" s="31" t="s">
        <v>44</v>
      </c>
      <c r="F25" s="31"/>
      <c r="G25" s="44">
        <v>20000</v>
      </c>
      <c r="H25" s="31" t="s">
        <v>105</v>
      </c>
      <c r="I25" s="31"/>
      <c r="J25" s="31"/>
      <c r="K25" s="31"/>
      <c r="L25" s="44">
        <f>+G25*D25</f>
        <v>200000</v>
      </c>
      <c r="M25" s="164">
        <f>+G25/50</f>
        <v>400</v>
      </c>
      <c r="O25" s="20"/>
      <c r="P25" s="20"/>
      <c r="Q25" s="20"/>
      <c r="R25" s="20"/>
      <c r="S25" s="20"/>
      <c r="T25" s="20"/>
      <c r="U25" s="20"/>
      <c r="V25" s="20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</row>
    <row r="26" spans="1:35">
      <c r="C26" s="25"/>
      <c r="D26" s="35">
        <v>20</v>
      </c>
      <c r="E26" s="31" t="s">
        <v>44</v>
      </c>
      <c r="F26" s="31"/>
      <c r="G26" s="44">
        <v>15000</v>
      </c>
      <c r="H26" s="31" t="s">
        <v>105</v>
      </c>
      <c r="I26" s="31"/>
      <c r="J26" s="31"/>
      <c r="K26" s="31"/>
      <c r="L26" s="44">
        <f>+D26*G26</f>
        <v>300000</v>
      </c>
      <c r="M26" s="164">
        <f>+G26/50</f>
        <v>300</v>
      </c>
      <c r="O26" s="20">
        <f>+L26*$O$12</f>
        <v>63000</v>
      </c>
      <c r="P26" s="20">
        <f t="shared" si="6"/>
        <v>63000</v>
      </c>
      <c r="Q26" s="20">
        <f t="shared" si="6"/>
        <v>63000</v>
      </c>
      <c r="R26" s="20">
        <f t="shared" si="6"/>
        <v>63000</v>
      </c>
      <c r="S26" s="20">
        <f>+O26*$P$12</f>
        <v>13230</v>
      </c>
      <c r="T26" s="20">
        <f>+P26*$P$12</f>
        <v>13230</v>
      </c>
      <c r="U26" s="20">
        <f>+Q26*$P$12</f>
        <v>13230</v>
      </c>
      <c r="V26" s="20">
        <f>+R26*$P$12</f>
        <v>13230</v>
      </c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</row>
    <row r="27" spans="1:35" ht="15">
      <c r="A27" s="11"/>
      <c r="C27" s="25"/>
      <c r="D27" s="46">
        <f>SUM(D24:D26)</f>
        <v>40</v>
      </c>
      <c r="E27" s="31"/>
      <c r="F27" s="31"/>
      <c r="G27" s="44"/>
      <c r="H27" s="31"/>
      <c r="I27" s="31"/>
      <c r="J27" s="31"/>
      <c r="K27" s="31"/>
      <c r="L27" s="165">
        <f>SUM(L24:L26)</f>
        <v>750000</v>
      </c>
      <c r="M27" s="164"/>
      <c r="O27" s="36" t="e">
        <f>+#REF!+O26+O24</f>
        <v>#REF!</v>
      </c>
      <c r="P27" s="36" t="e">
        <f>+#REF!+P26+P24</f>
        <v>#REF!</v>
      </c>
      <c r="Q27" s="36" t="e">
        <f>+#REF!+Q26+Q24</f>
        <v>#REF!</v>
      </c>
      <c r="R27" s="36" t="e">
        <f>+#REF!+R26+R24</f>
        <v>#REF!</v>
      </c>
      <c r="S27" s="36" t="e">
        <f>+#REF!+S26+S24</f>
        <v>#REF!</v>
      </c>
      <c r="T27" s="36" t="e">
        <f>+#REF!+T26+T24</f>
        <v>#REF!</v>
      </c>
      <c r="U27" s="36" t="e">
        <f>+#REF!+U26+U24</f>
        <v>#REF!</v>
      </c>
      <c r="V27" s="36" t="e">
        <f>+#REF!+V26+V24</f>
        <v>#REF!</v>
      </c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</row>
    <row r="28" spans="1:35" ht="20.25">
      <c r="A28" s="11"/>
      <c r="C28" s="25"/>
      <c r="D28" s="31"/>
      <c r="E28" s="147" t="s">
        <v>47</v>
      </c>
      <c r="F28" s="19"/>
      <c r="G28" s="19"/>
      <c r="H28" s="19"/>
      <c r="I28" s="19"/>
      <c r="J28" s="19"/>
      <c r="K28" s="19"/>
      <c r="L28" s="44"/>
      <c r="M28" s="164"/>
      <c r="O28" s="20" t="e">
        <f>+#REF!*$P$12</f>
        <v>#REF!</v>
      </c>
      <c r="P28" s="20">
        <f>+L28*$P$12</f>
        <v>0</v>
      </c>
      <c r="Q28" s="20" t="e">
        <f>+#REF!*$P$12</f>
        <v>#REF!</v>
      </c>
      <c r="R28" s="20">
        <f>+M28*$P$12</f>
        <v>0</v>
      </c>
      <c r="S28" s="20" t="e">
        <f t="shared" ref="S28:V38" si="7">+O28*$P$12</f>
        <v>#REF!</v>
      </c>
      <c r="T28" s="20">
        <f t="shared" si="7"/>
        <v>0</v>
      </c>
      <c r="U28" s="20" t="e">
        <f t="shared" si="7"/>
        <v>#REF!</v>
      </c>
      <c r="V28" s="20">
        <f t="shared" si="7"/>
        <v>0</v>
      </c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</row>
    <row r="29" spans="1:35">
      <c r="A29" s="11"/>
      <c r="C29" s="25"/>
      <c r="D29" s="35">
        <f>+D9/10-1</f>
        <v>9999</v>
      </c>
      <c r="E29" s="31" t="s">
        <v>86</v>
      </c>
      <c r="F29" s="31"/>
      <c r="G29" s="44">
        <v>1000</v>
      </c>
      <c r="H29" s="31" t="s">
        <v>96</v>
      </c>
      <c r="I29" s="31"/>
      <c r="J29" s="31"/>
      <c r="K29" s="31"/>
      <c r="L29" s="44">
        <f t="shared" ref="L29:L37" si="8">G29*D29</f>
        <v>9999000</v>
      </c>
      <c r="M29" s="164">
        <f t="shared" ref="M29:M38" si="9">+G29/50</f>
        <v>20</v>
      </c>
      <c r="O29" s="20">
        <f t="shared" ref="O29:O38" si="10">+L29*$O$12</f>
        <v>2099790</v>
      </c>
      <c r="P29" s="20">
        <f t="shared" ref="P29:R38" si="11">+O29</f>
        <v>2099790</v>
      </c>
      <c r="Q29" s="20">
        <f t="shared" si="11"/>
        <v>2099790</v>
      </c>
      <c r="R29" s="20">
        <f t="shared" si="11"/>
        <v>2099790</v>
      </c>
      <c r="S29" s="20">
        <f t="shared" si="7"/>
        <v>440955.89999999997</v>
      </c>
      <c r="T29" s="20">
        <f t="shared" si="7"/>
        <v>440955.89999999997</v>
      </c>
      <c r="U29" s="20">
        <f t="shared" si="7"/>
        <v>440955.89999999997</v>
      </c>
      <c r="V29" s="20">
        <f t="shared" si="7"/>
        <v>440955.89999999997</v>
      </c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</row>
    <row r="30" spans="1:35">
      <c r="C30" s="25"/>
      <c r="D30" s="35">
        <f>D9/100-1</f>
        <v>999</v>
      </c>
      <c r="E30" s="31" t="s">
        <v>86</v>
      </c>
      <c r="F30" s="31"/>
      <c r="G30" s="44">
        <v>1250</v>
      </c>
      <c r="H30" s="31" t="s">
        <v>98</v>
      </c>
      <c r="I30" s="31"/>
      <c r="J30" s="31"/>
      <c r="K30" s="31"/>
      <c r="L30" s="44">
        <f t="shared" si="8"/>
        <v>1248750</v>
      </c>
      <c r="M30" s="164">
        <f t="shared" si="9"/>
        <v>25</v>
      </c>
      <c r="O30" s="20">
        <f t="shared" si="10"/>
        <v>262237.5</v>
      </c>
      <c r="P30" s="20">
        <f t="shared" si="11"/>
        <v>262237.5</v>
      </c>
      <c r="Q30" s="20">
        <f t="shared" si="11"/>
        <v>262237.5</v>
      </c>
      <c r="R30" s="20">
        <f t="shared" si="11"/>
        <v>262237.5</v>
      </c>
      <c r="S30" s="20">
        <f t="shared" si="7"/>
        <v>55069.875</v>
      </c>
      <c r="T30" s="20">
        <f t="shared" si="7"/>
        <v>55069.875</v>
      </c>
      <c r="U30" s="20">
        <f t="shared" si="7"/>
        <v>55069.875</v>
      </c>
      <c r="V30" s="20">
        <f t="shared" si="7"/>
        <v>55069.875</v>
      </c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</row>
    <row r="31" spans="1:35">
      <c r="C31" s="25"/>
      <c r="D31" s="35">
        <f>D9/100-1</f>
        <v>999</v>
      </c>
      <c r="E31" s="31" t="s">
        <v>86</v>
      </c>
      <c r="F31" s="31"/>
      <c r="G31" s="44">
        <v>1250</v>
      </c>
      <c r="H31" s="31" t="s">
        <v>97</v>
      </c>
      <c r="I31" s="31"/>
      <c r="J31" s="31"/>
      <c r="K31" s="31"/>
      <c r="L31" s="44">
        <f t="shared" si="8"/>
        <v>1248750</v>
      </c>
      <c r="M31" s="164">
        <f t="shared" si="9"/>
        <v>25</v>
      </c>
      <c r="O31" s="20">
        <f t="shared" si="10"/>
        <v>262237.5</v>
      </c>
      <c r="P31" s="20">
        <f t="shared" si="11"/>
        <v>262237.5</v>
      </c>
      <c r="Q31" s="20">
        <f t="shared" si="11"/>
        <v>262237.5</v>
      </c>
      <c r="R31" s="20">
        <f t="shared" si="11"/>
        <v>262237.5</v>
      </c>
      <c r="S31" s="20">
        <f t="shared" si="7"/>
        <v>55069.875</v>
      </c>
      <c r="T31" s="20">
        <f t="shared" si="7"/>
        <v>55069.875</v>
      </c>
      <c r="U31" s="20">
        <f t="shared" si="7"/>
        <v>55069.875</v>
      </c>
      <c r="V31" s="20">
        <f t="shared" si="7"/>
        <v>55069.875</v>
      </c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</row>
    <row r="32" spans="1:35">
      <c r="C32" s="25"/>
      <c r="D32" s="35">
        <v>99</v>
      </c>
      <c r="E32" s="31" t="s">
        <v>86</v>
      </c>
      <c r="F32" s="31"/>
      <c r="G32" s="44">
        <v>10000</v>
      </c>
      <c r="H32" s="31" t="s">
        <v>99</v>
      </c>
      <c r="I32" s="31"/>
      <c r="J32" s="31"/>
      <c r="K32" s="31"/>
      <c r="L32" s="44">
        <f t="shared" si="8"/>
        <v>990000</v>
      </c>
      <c r="M32" s="164">
        <f t="shared" si="9"/>
        <v>200</v>
      </c>
      <c r="O32" s="20">
        <f t="shared" si="10"/>
        <v>207900</v>
      </c>
      <c r="P32" s="20">
        <f t="shared" si="11"/>
        <v>207900</v>
      </c>
      <c r="Q32" s="20">
        <f t="shared" si="11"/>
        <v>207900</v>
      </c>
      <c r="R32" s="20">
        <f t="shared" si="11"/>
        <v>207900</v>
      </c>
      <c r="S32" s="20">
        <f t="shared" si="7"/>
        <v>43659</v>
      </c>
      <c r="T32" s="20">
        <f t="shared" si="7"/>
        <v>43659</v>
      </c>
      <c r="U32" s="20">
        <f t="shared" si="7"/>
        <v>43659</v>
      </c>
      <c r="V32" s="20">
        <f t="shared" si="7"/>
        <v>43659</v>
      </c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</row>
    <row r="33" spans="3:35">
      <c r="C33" s="25"/>
      <c r="D33" s="35">
        <v>99</v>
      </c>
      <c r="E33" s="31" t="s">
        <v>86</v>
      </c>
      <c r="F33" s="31"/>
      <c r="G33" s="44">
        <v>7500</v>
      </c>
      <c r="H33" s="31" t="s">
        <v>100</v>
      </c>
      <c r="I33" s="31"/>
      <c r="J33" s="31"/>
      <c r="K33" s="31"/>
      <c r="L33" s="44">
        <f t="shared" si="8"/>
        <v>742500</v>
      </c>
      <c r="M33" s="164">
        <f t="shared" si="9"/>
        <v>150</v>
      </c>
      <c r="O33" s="20">
        <f t="shared" si="10"/>
        <v>155925</v>
      </c>
      <c r="P33" s="20">
        <f t="shared" si="11"/>
        <v>155925</v>
      </c>
      <c r="Q33" s="20">
        <f t="shared" si="11"/>
        <v>155925</v>
      </c>
      <c r="R33" s="20">
        <f t="shared" si="11"/>
        <v>155925</v>
      </c>
      <c r="S33" s="20">
        <f t="shared" si="7"/>
        <v>32744.25</v>
      </c>
      <c r="T33" s="20">
        <f t="shared" si="7"/>
        <v>32744.25</v>
      </c>
      <c r="U33" s="20">
        <f t="shared" si="7"/>
        <v>32744.25</v>
      </c>
      <c r="V33" s="20">
        <f t="shared" si="7"/>
        <v>32744.25</v>
      </c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</row>
    <row r="34" spans="3:35">
      <c r="C34" s="25"/>
      <c r="D34" s="35">
        <v>99</v>
      </c>
      <c r="E34" s="31" t="s">
        <v>86</v>
      </c>
      <c r="F34" s="31"/>
      <c r="G34" s="44">
        <v>5000</v>
      </c>
      <c r="H34" s="31" t="s">
        <v>101</v>
      </c>
      <c r="I34" s="31"/>
      <c r="J34" s="31"/>
      <c r="K34" s="31"/>
      <c r="L34" s="44">
        <f t="shared" si="8"/>
        <v>495000</v>
      </c>
      <c r="M34" s="164">
        <f t="shared" si="9"/>
        <v>100</v>
      </c>
      <c r="O34" s="20">
        <f t="shared" si="10"/>
        <v>103950</v>
      </c>
      <c r="P34" s="20">
        <f t="shared" si="11"/>
        <v>103950</v>
      </c>
      <c r="Q34" s="20">
        <f t="shared" si="11"/>
        <v>103950</v>
      </c>
      <c r="R34" s="20">
        <f t="shared" si="11"/>
        <v>103950</v>
      </c>
      <c r="S34" s="20">
        <f t="shared" si="7"/>
        <v>21829.5</v>
      </c>
      <c r="T34" s="20">
        <f t="shared" si="7"/>
        <v>21829.5</v>
      </c>
      <c r="U34" s="20">
        <f t="shared" si="7"/>
        <v>21829.5</v>
      </c>
      <c r="V34" s="20">
        <f t="shared" si="7"/>
        <v>21829.5</v>
      </c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</row>
    <row r="35" spans="3:35">
      <c r="C35" s="25"/>
      <c r="D35" s="35">
        <v>2</v>
      </c>
      <c r="E35" s="31" t="s">
        <v>86</v>
      </c>
      <c r="F35" s="31"/>
      <c r="G35" s="44">
        <v>25000</v>
      </c>
      <c r="H35" s="31" t="s">
        <v>102</v>
      </c>
      <c r="I35" s="31"/>
      <c r="J35" s="31"/>
      <c r="K35" s="31"/>
      <c r="L35" s="44">
        <f t="shared" si="8"/>
        <v>50000</v>
      </c>
      <c r="M35" s="164">
        <f t="shared" si="9"/>
        <v>500</v>
      </c>
      <c r="O35" s="20">
        <f t="shared" si="10"/>
        <v>10500</v>
      </c>
      <c r="P35" s="20">
        <f t="shared" si="11"/>
        <v>10500</v>
      </c>
      <c r="Q35" s="20">
        <f t="shared" si="11"/>
        <v>10500</v>
      </c>
      <c r="R35" s="20">
        <f t="shared" si="11"/>
        <v>10500</v>
      </c>
      <c r="S35" s="20">
        <f t="shared" si="7"/>
        <v>2205</v>
      </c>
      <c r="T35" s="20">
        <f t="shared" si="7"/>
        <v>2205</v>
      </c>
      <c r="U35" s="20">
        <f t="shared" si="7"/>
        <v>2205</v>
      </c>
      <c r="V35" s="20">
        <f t="shared" si="7"/>
        <v>2205</v>
      </c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</row>
    <row r="36" spans="3:35">
      <c r="C36" s="25"/>
      <c r="D36" s="35">
        <v>2</v>
      </c>
      <c r="E36" s="31" t="s">
        <v>86</v>
      </c>
      <c r="F36" s="31"/>
      <c r="G36" s="44">
        <v>15000</v>
      </c>
      <c r="H36" s="31" t="s">
        <v>103</v>
      </c>
      <c r="I36" s="31"/>
      <c r="J36" s="31"/>
      <c r="K36" s="31"/>
      <c r="L36" s="44">
        <f t="shared" si="8"/>
        <v>30000</v>
      </c>
      <c r="M36" s="164">
        <f t="shared" si="9"/>
        <v>300</v>
      </c>
      <c r="O36" s="20">
        <f t="shared" si="10"/>
        <v>6300</v>
      </c>
      <c r="P36" s="20">
        <f t="shared" si="11"/>
        <v>6300</v>
      </c>
      <c r="Q36" s="20">
        <f t="shared" si="11"/>
        <v>6300</v>
      </c>
      <c r="R36" s="20">
        <f t="shared" si="11"/>
        <v>6300</v>
      </c>
      <c r="S36" s="20">
        <f t="shared" si="7"/>
        <v>1323</v>
      </c>
      <c r="T36" s="20">
        <f t="shared" si="7"/>
        <v>1323</v>
      </c>
      <c r="U36" s="20">
        <f t="shared" si="7"/>
        <v>1323</v>
      </c>
      <c r="V36" s="20">
        <f t="shared" si="7"/>
        <v>1323</v>
      </c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</row>
    <row r="37" spans="3:35">
      <c r="C37" s="25"/>
      <c r="D37" s="35">
        <v>2</v>
      </c>
      <c r="E37" s="31" t="s">
        <v>86</v>
      </c>
      <c r="F37" s="31"/>
      <c r="G37" s="44">
        <v>10000</v>
      </c>
      <c r="H37" s="31" t="s">
        <v>104</v>
      </c>
      <c r="I37" s="31"/>
      <c r="J37" s="31"/>
      <c r="K37" s="31"/>
      <c r="L37" s="44">
        <f t="shared" si="8"/>
        <v>20000</v>
      </c>
      <c r="M37" s="164">
        <f t="shared" si="9"/>
        <v>200</v>
      </c>
      <c r="O37" s="20">
        <f t="shared" si="10"/>
        <v>4200</v>
      </c>
      <c r="P37" s="20">
        <f t="shared" si="11"/>
        <v>4200</v>
      </c>
      <c r="Q37" s="20">
        <f t="shared" si="11"/>
        <v>4200</v>
      </c>
      <c r="R37" s="20">
        <f t="shared" si="11"/>
        <v>4200</v>
      </c>
      <c r="S37" s="20">
        <f t="shared" si="7"/>
        <v>882</v>
      </c>
      <c r="T37" s="20">
        <f t="shared" si="7"/>
        <v>882</v>
      </c>
      <c r="U37" s="20">
        <f t="shared" si="7"/>
        <v>882</v>
      </c>
      <c r="V37" s="20">
        <f t="shared" si="7"/>
        <v>882</v>
      </c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</row>
    <row r="38" spans="3:35">
      <c r="C38" s="25"/>
      <c r="D38" s="35">
        <v>1</v>
      </c>
      <c r="E38" s="31" t="s">
        <v>87</v>
      </c>
      <c r="F38" s="31"/>
      <c r="G38" s="44">
        <v>5000</v>
      </c>
      <c r="H38" s="31" t="s">
        <v>93</v>
      </c>
      <c r="I38" s="31"/>
      <c r="J38" s="31"/>
      <c r="K38" s="31"/>
      <c r="L38" s="44">
        <f>G38</f>
        <v>5000</v>
      </c>
      <c r="M38" s="164">
        <f t="shared" si="9"/>
        <v>100</v>
      </c>
      <c r="O38" s="20">
        <f t="shared" si="10"/>
        <v>1050</v>
      </c>
      <c r="P38" s="20">
        <f t="shared" si="11"/>
        <v>1050</v>
      </c>
      <c r="Q38" s="20">
        <f t="shared" si="11"/>
        <v>1050</v>
      </c>
      <c r="R38" s="20">
        <f t="shared" si="11"/>
        <v>1050</v>
      </c>
      <c r="S38" s="20">
        <f t="shared" si="7"/>
        <v>220.5</v>
      </c>
      <c r="T38" s="20">
        <f t="shared" si="7"/>
        <v>220.5</v>
      </c>
      <c r="U38" s="20">
        <f t="shared" si="7"/>
        <v>220.5</v>
      </c>
      <c r="V38" s="20">
        <f t="shared" si="7"/>
        <v>220.5</v>
      </c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</row>
    <row r="39" spans="3:35" ht="15">
      <c r="C39" s="25"/>
      <c r="D39" s="46">
        <f>SUM(D29:D38)</f>
        <v>12301</v>
      </c>
      <c r="E39" s="31"/>
      <c r="F39" s="31"/>
      <c r="G39" s="44"/>
      <c r="H39" s="31"/>
      <c r="I39" s="31"/>
      <c r="J39" s="31"/>
      <c r="K39" s="31"/>
      <c r="L39" s="165">
        <f>SUM(L29:L38)</f>
        <v>14829000</v>
      </c>
      <c r="M39" s="164"/>
      <c r="O39" s="36">
        <f t="shared" ref="O39:V39" si="12">SUM(O29:O38)</f>
        <v>3114090</v>
      </c>
      <c r="P39" s="36">
        <f t="shared" si="12"/>
        <v>3114090</v>
      </c>
      <c r="Q39" s="36">
        <f t="shared" si="12"/>
        <v>3114090</v>
      </c>
      <c r="R39" s="36">
        <f t="shared" si="12"/>
        <v>3114090</v>
      </c>
      <c r="S39" s="36">
        <f t="shared" si="12"/>
        <v>653958.89999999991</v>
      </c>
      <c r="T39" s="36">
        <f t="shared" si="12"/>
        <v>653958.89999999991</v>
      </c>
      <c r="U39" s="36">
        <f t="shared" si="12"/>
        <v>653958.89999999991</v>
      </c>
      <c r="V39" s="36">
        <f t="shared" si="12"/>
        <v>653958.89999999991</v>
      </c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</row>
    <row r="40" spans="3:35" ht="20.25">
      <c r="C40" s="25"/>
      <c r="D40" s="31"/>
      <c r="E40" s="172" t="s">
        <v>130</v>
      </c>
      <c r="F40" s="172"/>
      <c r="G40" s="172"/>
      <c r="H40" s="172"/>
      <c r="I40" s="172"/>
      <c r="J40" s="172"/>
      <c r="K40" s="172"/>
      <c r="L40" s="45"/>
      <c r="M40" s="164"/>
      <c r="O40" s="20"/>
      <c r="P40" s="20"/>
      <c r="Q40" s="20"/>
      <c r="R40" s="20"/>
      <c r="S40" s="20"/>
      <c r="T40" s="20"/>
      <c r="U40" s="20"/>
      <c r="V40" s="20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</row>
    <row r="41" spans="3:35">
      <c r="C41" s="25"/>
      <c r="D41" s="35">
        <v>5</v>
      </c>
      <c r="E41" s="31" t="s">
        <v>44</v>
      </c>
      <c r="F41" s="31"/>
      <c r="G41" s="44">
        <v>12500</v>
      </c>
      <c r="H41" s="31" t="s">
        <v>105</v>
      </c>
      <c r="I41" s="31"/>
      <c r="J41" s="31"/>
      <c r="K41" s="31"/>
      <c r="L41" s="44">
        <f>+G41*D41</f>
        <v>62500</v>
      </c>
      <c r="M41" s="164">
        <f>+G41/50</f>
        <v>250</v>
      </c>
      <c r="O41" s="20">
        <f>+L41*$O$12</f>
        <v>13125</v>
      </c>
      <c r="P41" s="20">
        <f t="shared" ref="P41:V41" si="13">+O41</f>
        <v>13125</v>
      </c>
      <c r="Q41" s="20">
        <f t="shared" si="13"/>
        <v>13125</v>
      </c>
      <c r="R41" s="20">
        <f t="shared" si="13"/>
        <v>13125</v>
      </c>
      <c r="S41" s="20">
        <f t="shared" si="13"/>
        <v>13125</v>
      </c>
      <c r="T41" s="20">
        <f t="shared" si="13"/>
        <v>13125</v>
      </c>
      <c r="U41" s="20">
        <f t="shared" si="13"/>
        <v>13125</v>
      </c>
      <c r="V41" s="20">
        <f t="shared" si="13"/>
        <v>13125</v>
      </c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</row>
    <row r="42" spans="3:35">
      <c r="C42" s="25"/>
      <c r="D42" s="35">
        <v>5</v>
      </c>
      <c r="E42" s="31" t="s">
        <v>44</v>
      </c>
      <c r="F42" s="31"/>
      <c r="G42" s="44">
        <v>10000</v>
      </c>
      <c r="H42" s="31" t="s">
        <v>105</v>
      </c>
      <c r="I42" s="31"/>
      <c r="J42" s="31"/>
      <c r="K42" s="31"/>
      <c r="L42" s="44">
        <f>+G42*D42</f>
        <v>50000</v>
      </c>
      <c r="M42" s="164">
        <f>+G42/50</f>
        <v>200</v>
      </c>
      <c r="O42" s="20">
        <f>+L42*$O$12</f>
        <v>10500</v>
      </c>
      <c r="P42" s="20">
        <f>+O42</f>
        <v>10500</v>
      </c>
      <c r="Q42" s="20">
        <f>+P42</f>
        <v>10500</v>
      </c>
      <c r="R42" s="20">
        <f t="shared" ref="R42:V43" si="14">+Q42</f>
        <v>10500</v>
      </c>
      <c r="S42" s="20">
        <f t="shared" si="14"/>
        <v>10500</v>
      </c>
      <c r="T42" s="20">
        <f t="shared" si="14"/>
        <v>10500</v>
      </c>
      <c r="U42" s="20">
        <f t="shared" si="14"/>
        <v>10500</v>
      </c>
      <c r="V42" s="20">
        <f t="shared" si="14"/>
        <v>10500</v>
      </c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</row>
    <row r="43" spans="3:35">
      <c r="C43" s="25"/>
      <c r="D43" s="35">
        <v>5</v>
      </c>
      <c r="E43" s="31" t="s">
        <v>44</v>
      </c>
      <c r="F43" s="31"/>
      <c r="G43" s="44">
        <v>8000</v>
      </c>
      <c r="H43" s="31" t="s">
        <v>105</v>
      </c>
      <c r="I43" s="31"/>
      <c r="J43" s="31"/>
      <c r="K43" s="31"/>
      <c r="L43" s="44">
        <f>+G43*D43</f>
        <v>40000</v>
      </c>
      <c r="M43" s="164">
        <f>+G43/50</f>
        <v>160</v>
      </c>
      <c r="O43" s="20">
        <f>+L43*$O$12</f>
        <v>8400</v>
      </c>
      <c r="P43" s="20">
        <f>+O43</f>
        <v>8400</v>
      </c>
      <c r="Q43" s="20">
        <f>+P43</f>
        <v>8400</v>
      </c>
      <c r="R43" s="20">
        <f t="shared" si="14"/>
        <v>8400</v>
      </c>
      <c r="S43" s="20">
        <f t="shared" si="14"/>
        <v>8400</v>
      </c>
      <c r="T43" s="20">
        <f t="shared" si="14"/>
        <v>8400</v>
      </c>
      <c r="U43" s="20">
        <f t="shared" si="14"/>
        <v>8400</v>
      </c>
      <c r="V43" s="20">
        <f t="shared" si="14"/>
        <v>8400</v>
      </c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</row>
    <row r="44" spans="3:35" ht="15">
      <c r="C44" s="25"/>
      <c r="D44" s="46">
        <f>SUM(D41:D43)</f>
        <v>15</v>
      </c>
      <c r="E44" s="31"/>
      <c r="F44" s="31"/>
      <c r="G44" s="44"/>
      <c r="H44" s="31"/>
      <c r="I44" s="31"/>
      <c r="J44" s="31"/>
      <c r="K44" s="31"/>
      <c r="L44" s="165">
        <f>SUM(L41:L43)</f>
        <v>152500</v>
      </c>
      <c r="M44" s="164"/>
      <c r="O44" s="36">
        <f t="shared" ref="O44:V44" si="15">SUM(O41:O43)</f>
        <v>32025</v>
      </c>
      <c r="P44" s="36">
        <f t="shared" si="15"/>
        <v>32025</v>
      </c>
      <c r="Q44" s="36">
        <f t="shared" si="15"/>
        <v>32025</v>
      </c>
      <c r="R44" s="36">
        <f t="shared" si="15"/>
        <v>32025</v>
      </c>
      <c r="S44" s="36">
        <f t="shared" si="15"/>
        <v>32025</v>
      </c>
      <c r="T44" s="36">
        <f t="shared" si="15"/>
        <v>32025</v>
      </c>
      <c r="U44" s="36">
        <f t="shared" si="15"/>
        <v>32025</v>
      </c>
      <c r="V44" s="36">
        <f t="shared" si="15"/>
        <v>32025</v>
      </c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</row>
    <row r="45" spans="3:35" ht="20.25">
      <c r="C45" s="25"/>
      <c r="D45" s="31"/>
      <c r="E45" s="172" t="s">
        <v>46</v>
      </c>
      <c r="F45" s="172"/>
      <c r="G45" s="172"/>
      <c r="H45" s="172"/>
      <c r="I45" s="172"/>
      <c r="J45" s="172"/>
      <c r="K45" s="172"/>
      <c r="L45" s="45"/>
      <c r="M45" s="164"/>
      <c r="O45" s="20"/>
      <c r="P45" s="20"/>
      <c r="Q45" s="20"/>
      <c r="R45" s="20"/>
      <c r="S45" s="20"/>
      <c r="T45" s="20"/>
      <c r="U45" s="20"/>
      <c r="V45" s="20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</row>
    <row r="46" spans="3:35">
      <c r="C46" s="25"/>
      <c r="D46" s="35">
        <v>25</v>
      </c>
      <c r="E46" s="31" t="s">
        <v>44</v>
      </c>
      <c r="F46" s="31"/>
      <c r="G46" s="44">
        <v>5000</v>
      </c>
      <c r="H46" s="31" t="s">
        <v>105</v>
      </c>
      <c r="I46" s="31"/>
      <c r="J46" s="31"/>
      <c r="K46" s="31"/>
      <c r="L46" s="44">
        <f>+G46*D46</f>
        <v>125000</v>
      </c>
      <c r="M46" s="164">
        <f>+G46/50</f>
        <v>100</v>
      </c>
      <c r="O46" s="20">
        <f>+L46*$O$12</f>
        <v>26250</v>
      </c>
      <c r="P46" s="20">
        <f t="shared" ref="P46:V49" si="16">+O46</f>
        <v>26250</v>
      </c>
      <c r="Q46" s="20"/>
      <c r="R46" s="20">
        <f t="shared" si="16"/>
        <v>0</v>
      </c>
      <c r="S46" s="20">
        <f t="shared" si="16"/>
        <v>0</v>
      </c>
      <c r="T46" s="20">
        <f t="shared" si="16"/>
        <v>0</v>
      </c>
      <c r="U46" s="20">
        <f t="shared" si="16"/>
        <v>0</v>
      </c>
      <c r="V46" s="20">
        <f t="shared" si="16"/>
        <v>0</v>
      </c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</row>
    <row r="47" spans="3:35">
      <c r="C47" s="25"/>
      <c r="D47" s="35">
        <v>25</v>
      </c>
      <c r="E47" s="31" t="s">
        <v>44</v>
      </c>
      <c r="F47" s="31"/>
      <c r="G47" s="44">
        <v>4000</v>
      </c>
      <c r="H47" s="31" t="s">
        <v>105</v>
      </c>
      <c r="I47" s="31"/>
      <c r="J47" s="31"/>
      <c r="K47" s="31"/>
      <c r="L47" s="44">
        <f>+D47*G47</f>
        <v>100000</v>
      </c>
      <c r="M47" s="164">
        <f>+G47/50</f>
        <v>80</v>
      </c>
      <c r="O47" s="20">
        <f>+L47*$O$12</f>
        <v>21000</v>
      </c>
      <c r="P47" s="20">
        <f t="shared" si="16"/>
        <v>21000</v>
      </c>
      <c r="Q47" s="20">
        <f t="shared" si="16"/>
        <v>21000</v>
      </c>
      <c r="R47" s="20">
        <f t="shared" si="16"/>
        <v>21000</v>
      </c>
      <c r="S47" s="20">
        <f t="shared" si="16"/>
        <v>21000</v>
      </c>
      <c r="T47" s="20">
        <f t="shared" si="16"/>
        <v>21000</v>
      </c>
      <c r="U47" s="20">
        <f t="shared" si="16"/>
        <v>21000</v>
      </c>
      <c r="V47" s="20">
        <f t="shared" si="16"/>
        <v>21000</v>
      </c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</row>
    <row r="48" spans="3:35">
      <c r="C48" s="25"/>
      <c r="D48" s="35">
        <v>25</v>
      </c>
      <c r="E48" s="31" t="s">
        <v>44</v>
      </c>
      <c r="F48" s="31"/>
      <c r="G48" s="44">
        <v>2000</v>
      </c>
      <c r="H48" s="31" t="s">
        <v>105</v>
      </c>
      <c r="I48" s="31"/>
      <c r="J48" s="31"/>
      <c r="K48" s="31"/>
      <c r="L48" s="44">
        <f>+D48*G48</f>
        <v>50000</v>
      </c>
      <c r="M48" s="164">
        <f>+G48/50</f>
        <v>40</v>
      </c>
      <c r="O48" s="20">
        <f>+L48*$O$12</f>
        <v>10500</v>
      </c>
      <c r="P48" s="20">
        <f t="shared" si="16"/>
        <v>10500</v>
      </c>
      <c r="Q48" s="20">
        <f t="shared" si="16"/>
        <v>10500</v>
      </c>
      <c r="R48" s="20">
        <f t="shared" si="16"/>
        <v>10500</v>
      </c>
      <c r="S48" s="20">
        <f t="shared" si="16"/>
        <v>10500</v>
      </c>
      <c r="T48" s="20">
        <f t="shared" si="16"/>
        <v>10500</v>
      </c>
      <c r="U48" s="20">
        <f t="shared" si="16"/>
        <v>10500</v>
      </c>
      <c r="V48" s="20">
        <f t="shared" si="16"/>
        <v>10500</v>
      </c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</row>
    <row r="49" spans="3:35">
      <c r="C49" s="25"/>
      <c r="D49" s="35">
        <v>25</v>
      </c>
      <c r="E49" s="31" t="s">
        <v>44</v>
      </c>
      <c r="F49" s="31"/>
      <c r="G49" s="44">
        <v>1250</v>
      </c>
      <c r="H49" s="31" t="s">
        <v>105</v>
      </c>
      <c r="I49" s="31"/>
      <c r="J49" s="31"/>
      <c r="K49" s="31"/>
      <c r="L49" s="44">
        <f>+D49*G49</f>
        <v>31250</v>
      </c>
      <c r="M49" s="164">
        <f>+G49/50</f>
        <v>25</v>
      </c>
      <c r="O49" s="20">
        <f>+L49*$O$12</f>
        <v>6562.5</v>
      </c>
      <c r="P49" s="20">
        <f t="shared" si="16"/>
        <v>6562.5</v>
      </c>
      <c r="Q49" s="20">
        <f t="shared" si="16"/>
        <v>6562.5</v>
      </c>
      <c r="R49" s="20">
        <f t="shared" si="16"/>
        <v>6562.5</v>
      </c>
      <c r="S49" s="20">
        <f t="shared" si="16"/>
        <v>6562.5</v>
      </c>
      <c r="T49" s="20">
        <f t="shared" si="16"/>
        <v>6562.5</v>
      </c>
      <c r="U49" s="20">
        <f t="shared" si="16"/>
        <v>6562.5</v>
      </c>
      <c r="V49" s="20">
        <f t="shared" si="16"/>
        <v>6562.5</v>
      </c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</row>
    <row r="50" spans="3:35" ht="15">
      <c r="C50" s="25"/>
      <c r="D50" s="46">
        <f>SUM(D46:D49)</f>
        <v>100</v>
      </c>
      <c r="E50" s="31"/>
      <c r="F50" s="31"/>
      <c r="G50" s="44"/>
      <c r="H50" s="31"/>
      <c r="I50" s="31"/>
      <c r="J50" s="31"/>
      <c r="K50" s="31"/>
      <c r="L50" s="165">
        <f>SUM(L46:L49)</f>
        <v>306250</v>
      </c>
      <c r="M50" s="164"/>
      <c r="O50" s="36">
        <f>SUM(O46:O49)</f>
        <v>64312.5</v>
      </c>
      <c r="P50" s="36">
        <f t="shared" ref="P50:V50" si="17">SUM(P46:P49)</f>
        <v>64312.5</v>
      </c>
      <c r="Q50" s="36">
        <f t="shared" si="17"/>
        <v>38062.5</v>
      </c>
      <c r="R50" s="36">
        <f t="shared" si="17"/>
        <v>38062.5</v>
      </c>
      <c r="S50" s="36">
        <f t="shared" si="17"/>
        <v>38062.5</v>
      </c>
      <c r="T50" s="36">
        <f t="shared" si="17"/>
        <v>38062.5</v>
      </c>
      <c r="U50" s="36">
        <f t="shared" si="17"/>
        <v>38062.5</v>
      </c>
      <c r="V50" s="36">
        <f t="shared" si="17"/>
        <v>38062.5</v>
      </c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</row>
    <row r="51" spans="3:35" ht="20.25">
      <c r="C51" s="25"/>
      <c r="D51" s="31"/>
      <c r="E51" s="146" t="s">
        <v>48</v>
      </c>
      <c r="F51" s="19"/>
      <c r="G51" s="19"/>
      <c r="H51" s="19"/>
      <c r="I51" s="19"/>
      <c r="J51" s="19"/>
      <c r="K51" s="19"/>
      <c r="L51" s="44" t="s">
        <v>1</v>
      </c>
      <c r="M51" s="164"/>
      <c r="O51" s="27"/>
      <c r="P51" s="27"/>
      <c r="Q51" s="27"/>
      <c r="R51" s="27"/>
      <c r="S51" s="27"/>
      <c r="T51" s="27"/>
      <c r="U51" s="27"/>
      <c r="V51" s="27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</row>
    <row r="52" spans="3:35" ht="15">
      <c r="C52" s="25"/>
      <c r="D52" s="31">
        <v>5000</v>
      </c>
      <c r="E52" s="31" t="s">
        <v>86</v>
      </c>
      <c r="F52" s="31"/>
      <c r="G52" s="44">
        <v>2500</v>
      </c>
      <c r="H52" s="31" t="s">
        <v>105</v>
      </c>
      <c r="I52" s="31"/>
      <c r="J52" s="31"/>
      <c r="K52" s="31"/>
      <c r="L52" s="44">
        <f>G52*D52</f>
        <v>12500000</v>
      </c>
      <c r="M52" s="164">
        <f>+G52/50</f>
        <v>50</v>
      </c>
      <c r="O52" s="106">
        <f>+L52*$O$12</f>
        <v>2625000</v>
      </c>
      <c r="P52" s="106">
        <f>+O52</f>
        <v>2625000</v>
      </c>
      <c r="Q52" s="106">
        <f>+O52</f>
        <v>2625000</v>
      </c>
      <c r="R52" s="106">
        <f>+Q52</f>
        <v>2625000</v>
      </c>
      <c r="S52" s="106">
        <f>+R52</f>
        <v>2625000</v>
      </c>
      <c r="T52" s="106">
        <f>+S52</f>
        <v>2625000</v>
      </c>
      <c r="U52" s="106">
        <f>+T52</f>
        <v>2625000</v>
      </c>
      <c r="V52" s="106">
        <f>+U52</f>
        <v>2625000</v>
      </c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</row>
    <row r="53" spans="3:35" ht="15">
      <c r="C53" s="25"/>
      <c r="D53" s="53">
        <f>+D52</f>
        <v>5000</v>
      </c>
      <c r="E53" s="31"/>
      <c r="F53" s="31"/>
      <c r="G53" s="47"/>
      <c r="H53" s="31"/>
      <c r="I53" s="31"/>
      <c r="J53" s="31"/>
      <c r="K53" s="31"/>
      <c r="L53" s="165">
        <f>SUM(L52)</f>
        <v>12500000</v>
      </c>
      <c r="M53" s="164"/>
      <c r="N53" s="114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</row>
    <row r="54" spans="3:35" ht="21" thickBot="1">
      <c r="C54" s="25"/>
      <c r="D54" s="162">
        <f>+D53+D50+D44+D39+D22+D27</f>
        <v>17459</v>
      </c>
      <c r="E54" s="19"/>
      <c r="F54" s="19"/>
      <c r="G54" s="19"/>
      <c r="H54" s="19"/>
      <c r="I54" s="19"/>
      <c r="J54" s="19"/>
      <c r="K54" s="19"/>
      <c r="L54" s="163">
        <f>+L53+L50+L44+L39+L27+L22</f>
        <v>41537750</v>
      </c>
      <c r="M54" s="164"/>
      <c r="O54" s="105" t="e">
        <f t="shared" ref="O54:V54" si="18">+O52+O50+O44+O39+O27+O22</f>
        <v>#REF!</v>
      </c>
      <c r="P54" s="105" t="e">
        <f t="shared" si="18"/>
        <v>#REF!</v>
      </c>
      <c r="Q54" s="105" t="e">
        <f t="shared" si="18"/>
        <v>#REF!</v>
      </c>
      <c r="R54" s="105" t="e">
        <f t="shared" si="18"/>
        <v>#REF!</v>
      </c>
      <c r="S54" s="105" t="e">
        <f t="shared" si="18"/>
        <v>#REF!</v>
      </c>
      <c r="T54" s="105" t="e">
        <f t="shared" si="18"/>
        <v>#REF!</v>
      </c>
      <c r="U54" s="105" t="e">
        <f t="shared" si="18"/>
        <v>#REF!</v>
      </c>
      <c r="V54" s="105" t="e">
        <f t="shared" si="18"/>
        <v>#REF!</v>
      </c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</row>
    <row r="55" spans="3:35" ht="20.25" customHeight="1" thickTop="1">
      <c r="C55" s="25"/>
      <c r="D55" s="181"/>
      <c r="E55" s="181"/>
      <c r="F55" s="181"/>
      <c r="G55" s="181"/>
      <c r="H55" s="181"/>
      <c r="I55" s="181"/>
      <c r="J55" s="181"/>
      <c r="K55" s="181"/>
      <c r="L55" s="181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</row>
    <row r="56" spans="3:35"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</row>
    <row r="57" spans="3:35" ht="15">
      <c r="D57" s="173" t="s">
        <v>95</v>
      </c>
      <c r="E57" s="173"/>
      <c r="F57" s="173"/>
      <c r="G57" s="173"/>
      <c r="H57" s="173"/>
      <c r="I57" s="173"/>
      <c r="J57" s="173"/>
      <c r="K57" s="173"/>
      <c r="L57" s="173"/>
      <c r="M57" s="173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</row>
    <row r="58" spans="3:35" ht="15">
      <c r="D58" s="173" t="s">
        <v>94</v>
      </c>
      <c r="E58" s="173"/>
      <c r="F58" s="173"/>
      <c r="G58" s="173"/>
      <c r="H58" s="173"/>
      <c r="I58" s="173"/>
      <c r="J58" s="173"/>
      <c r="K58" s="173"/>
      <c r="L58" s="173"/>
      <c r="M58" s="173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</row>
    <row r="59" spans="3:35">
      <c r="L59" s="54"/>
      <c r="M59" s="54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</row>
    <row r="60" spans="3:35">
      <c r="L60" s="54"/>
      <c r="M60" s="54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</row>
    <row r="61" spans="3:35">
      <c r="L61" s="54"/>
      <c r="M61" s="54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</row>
    <row r="62" spans="3:35">
      <c r="L62" s="54"/>
      <c r="M62" s="54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</row>
    <row r="63" spans="3:35">
      <c r="L63" s="54"/>
      <c r="M63" s="54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</row>
    <row r="64" spans="3:35">
      <c r="L64" s="54"/>
      <c r="M64" s="54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</row>
    <row r="65" spans="4:35">
      <c r="L65" s="54"/>
      <c r="M65" s="54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</row>
    <row r="66" spans="4:35">
      <c r="L66" s="54"/>
      <c r="M66" s="54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</row>
    <row r="67" spans="4:35">
      <c r="L67" s="54"/>
      <c r="M67" s="54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</row>
    <row r="68" spans="4:35">
      <c r="L68" s="54"/>
      <c r="M68" s="54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</row>
    <row r="69" spans="4:35">
      <c r="L69" s="54"/>
      <c r="M69" s="54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</row>
    <row r="70" spans="4:35">
      <c r="L70" s="54"/>
      <c r="M70" s="54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</row>
    <row r="71" spans="4:35" ht="15">
      <c r="L71" s="55"/>
      <c r="M71" s="55"/>
      <c r="N71" s="116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</row>
    <row r="72" spans="4:35" ht="15">
      <c r="L72" s="174"/>
      <c r="M72" s="174"/>
      <c r="N72" s="116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</row>
    <row r="73" spans="4:35" ht="15">
      <c r="D73" s="55"/>
      <c r="E73" s="55"/>
      <c r="F73" s="55"/>
      <c r="G73" s="24"/>
      <c r="L73" s="56"/>
      <c r="M73" s="51"/>
      <c r="N73" s="117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</row>
    <row r="74" spans="4:35" ht="15">
      <c r="D74" s="174"/>
      <c r="E74" s="174"/>
      <c r="F74" s="174"/>
      <c r="G74" s="24"/>
      <c r="L74" s="56"/>
      <c r="M74" s="51"/>
      <c r="N74" s="117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</row>
    <row r="75" spans="4:35">
      <c r="D75" s="56"/>
      <c r="E75" s="56"/>
      <c r="F75" s="51"/>
      <c r="G75" s="26"/>
      <c r="L75" s="54"/>
      <c r="M75" s="57"/>
    </row>
    <row r="76" spans="4:35">
      <c r="D76" s="56"/>
      <c r="E76" s="56"/>
      <c r="F76" s="51"/>
      <c r="G76" s="26"/>
      <c r="L76" s="54"/>
      <c r="M76" s="58"/>
      <c r="N76" s="117"/>
    </row>
    <row r="77" spans="4:35">
      <c r="D77" s="54"/>
      <c r="E77" s="54"/>
      <c r="F77" s="57"/>
      <c r="L77" s="54"/>
      <c r="M77" s="54"/>
    </row>
    <row r="78" spans="4:35">
      <c r="D78" s="54"/>
      <c r="E78" s="54"/>
      <c r="F78" s="58"/>
      <c r="G78" s="26"/>
      <c r="L78" s="54"/>
      <c r="M78" s="54"/>
    </row>
  </sheetData>
  <mergeCells count="22">
    <mergeCell ref="D74:F74"/>
    <mergeCell ref="D3:M3"/>
    <mergeCell ref="D4:M4"/>
    <mergeCell ref="D5:L5"/>
    <mergeCell ref="D6:M6"/>
    <mergeCell ref="D8:M8"/>
    <mergeCell ref="G11:I11"/>
    <mergeCell ref="D55:L55"/>
    <mergeCell ref="L72:M72"/>
    <mergeCell ref="L16:M16"/>
    <mergeCell ref="E17:K17"/>
    <mergeCell ref="E23:K23"/>
    <mergeCell ref="E40:K40"/>
    <mergeCell ref="E45:K45"/>
    <mergeCell ref="D57:M57"/>
    <mergeCell ref="D58:M58"/>
    <mergeCell ref="O3:V3"/>
    <mergeCell ref="O4:V4"/>
    <mergeCell ref="O5:V5"/>
    <mergeCell ref="O6:V6"/>
    <mergeCell ref="O8:V8"/>
    <mergeCell ref="O16:V16"/>
  </mergeCells>
  <pageMargins left="0.22" right="0.11811023622047245" top="0.83" bottom="0.19685039370078741" header="0.11811023622047245" footer="0.15748031496062992"/>
  <pageSetup scale="2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83"/>
  <sheetViews>
    <sheetView topLeftCell="A40" zoomScale="106" zoomScaleNormal="106" workbookViewId="0">
      <selection activeCell="C10" sqref="C10"/>
    </sheetView>
  </sheetViews>
  <sheetFormatPr baseColWidth="10" defaultColWidth="22.375" defaultRowHeight="14.25"/>
  <cols>
    <col min="1" max="1" width="6.125" customWidth="1"/>
    <col min="2" max="2" width="6.5" customWidth="1"/>
    <col min="3" max="3" width="44.625" customWidth="1"/>
    <col min="4" max="4" width="15.375" bestFit="1" customWidth="1"/>
    <col min="5" max="6" width="16.375" bestFit="1" customWidth="1"/>
    <col min="7" max="7" width="4" customWidth="1"/>
  </cols>
  <sheetData>
    <row r="1" spans="1:13">
      <c r="A1" s="6"/>
      <c r="B1" s="6"/>
      <c r="C1" s="6"/>
      <c r="D1" s="6"/>
      <c r="E1" s="6"/>
      <c r="F1" s="100"/>
      <c r="G1" s="25"/>
      <c r="H1" s="25"/>
      <c r="I1" s="25"/>
      <c r="J1" s="25"/>
      <c r="K1" s="25"/>
    </row>
    <row r="2" spans="1:13" ht="20.25">
      <c r="A2" s="6"/>
      <c r="B2" s="187" t="s">
        <v>4</v>
      </c>
      <c r="C2" s="187"/>
      <c r="D2" s="187"/>
      <c r="E2" s="187"/>
      <c r="F2" s="187"/>
      <c r="G2" s="101"/>
      <c r="H2" s="101"/>
      <c r="I2" s="101"/>
      <c r="J2" s="101"/>
      <c r="K2" s="101"/>
      <c r="L2" s="59"/>
      <c r="M2" s="59"/>
    </row>
    <row r="3" spans="1:13">
      <c r="A3" s="6"/>
      <c r="B3" s="4"/>
      <c r="C3" s="4"/>
      <c r="D3" s="3"/>
      <c r="E3" s="3"/>
      <c r="F3" s="26"/>
      <c r="G3" s="26"/>
      <c r="H3" s="26"/>
      <c r="I3" s="26"/>
      <c r="J3" s="26"/>
      <c r="K3" s="26"/>
      <c r="L3" s="21"/>
      <c r="M3" s="21"/>
    </row>
    <row r="4" spans="1:13" ht="15.75">
      <c r="A4" s="6"/>
      <c r="B4" s="184" t="s">
        <v>53</v>
      </c>
      <c r="C4" s="185"/>
      <c r="D4" s="186" t="s">
        <v>36</v>
      </c>
      <c r="E4" s="186"/>
      <c r="F4" s="50" t="s">
        <v>68</v>
      </c>
      <c r="G4" s="26"/>
      <c r="H4" s="25"/>
      <c r="I4" s="25"/>
      <c r="J4" s="25"/>
      <c r="K4" s="25"/>
    </row>
    <row r="5" spans="1:13" ht="15.75">
      <c r="A5" s="6"/>
      <c r="B5" s="118"/>
      <c r="C5" s="119"/>
      <c r="D5" s="120" t="s">
        <v>67</v>
      </c>
      <c r="E5" s="121" t="s">
        <v>50</v>
      </c>
      <c r="F5" s="122"/>
      <c r="G5" s="26"/>
      <c r="H5" s="25"/>
      <c r="I5" s="25"/>
      <c r="J5" s="25"/>
      <c r="K5" s="25"/>
    </row>
    <row r="6" spans="1:13" ht="15.75">
      <c r="A6" s="6"/>
      <c r="B6" s="61" t="s">
        <v>5</v>
      </c>
      <c r="C6" s="102" t="s">
        <v>6</v>
      </c>
      <c r="D6" s="62">
        <v>1</v>
      </c>
      <c r="E6" s="63">
        <v>1</v>
      </c>
      <c r="F6" s="85"/>
      <c r="G6" s="26"/>
      <c r="H6" s="25"/>
      <c r="I6" s="25"/>
      <c r="J6" s="25"/>
      <c r="K6" s="25"/>
    </row>
    <row r="7" spans="1:13" ht="15">
      <c r="A7" s="6"/>
      <c r="B7" s="64" t="s">
        <v>7</v>
      </c>
      <c r="C7" s="60" t="s">
        <v>10</v>
      </c>
      <c r="D7" s="65">
        <f>D8*D9</f>
        <v>200000</v>
      </c>
      <c r="E7" s="66">
        <f>+E8*E9</f>
        <v>500000</v>
      </c>
      <c r="F7" s="86">
        <f>+E7-D7</f>
        <v>300000</v>
      </c>
      <c r="G7" s="26"/>
      <c r="H7" s="25"/>
      <c r="I7" s="25"/>
      <c r="J7" s="25"/>
      <c r="K7" s="25"/>
    </row>
    <row r="8" spans="1:13" ht="15">
      <c r="A8" s="6"/>
      <c r="B8" s="64" t="s">
        <v>8</v>
      </c>
      <c r="C8" s="60" t="s">
        <v>11</v>
      </c>
      <c r="D8" s="65">
        <v>100000</v>
      </c>
      <c r="E8" s="66">
        <f>+[2]Prospecto!E7</f>
        <v>100000</v>
      </c>
      <c r="F8" s="86">
        <f>+E8-D8</f>
        <v>0</v>
      </c>
      <c r="G8" s="26"/>
      <c r="H8" s="25"/>
      <c r="I8" s="25"/>
      <c r="J8" s="25"/>
      <c r="K8" s="25"/>
    </row>
    <row r="9" spans="1:13" ht="15">
      <c r="A9" s="6"/>
      <c r="B9" s="64" t="s">
        <v>9</v>
      </c>
      <c r="C9" s="60" t="s">
        <v>12</v>
      </c>
      <c r="D9" s="65">
        <v>2</v>
      </c>
      <c r="E9" s="66">
        <v>5</v>
      </c>
      <c r="F9" s="86">
        <f>+E9-D9</f>
        <v>3</v>
      </c>
      <c r="G9" s="26"/>
      <c r="H9" s="25"/>
      <c r="I9" s="25"/>
      <c r="J9" s="25"/>
      <c r="K9" s="25"/>
    </row>
    <row r="10" spans="1:13" ht="15">
      <c r="A10" s="6"/>
      <c r="B10" s="64" t="s">
        <v>9</v>
      </c>
      <c r="C10" s="60" t="s">
        <v>106</v>
      </c>
      <c r="D10" s="65">
        <v>0</v>
      </c>
      <c r="E10" s="66">
        <f>+E9*E8*10</f>
        <v>5000000</v>
      </c>
      <c r="F10" s="86">
        <f>+E10-D10</f>
        <v>5000000</v>
      </c>
      <c r="G10" s="26"/>
      <c r="H10" s="25"/>
      <c r="I10" s="25"/>
      <c r="J10" s="25"/>
      <c r="K10" s="25"/>
    </row>
    <row r="11" spans="1:13">
      <c r="A11" s="6"/>
      <c r="B11" s="64"/>
      <c r="C11" s="60"/>
      <c r="D11" s="67"/>
      <c r="E11" s="68"/>
      <c r="F11" s="85"/>
      <c r="G11" s="26"/>
      <c r="H11" s="25"/>
      <c r="I11" s="25"/>
      <c r="J11" s="25"/>
      <c r="K11" s="25"/>
    </row>
    <row r="12" spans="1:13" ht="15.75">
      <c r="A12" s="6"/>
      <c r="B12" s="61" t="s">
        <v>13</v>
      </c>
      <c r="C12" s="102" t="s">
        <v>14</v>
      </c>
      <c r="D12" s="69"/>
      <c r="E12" s="70"/>
      <c r="F12" s="85"/>
      <c r="G12" s="26"/>
      <c r="H12" s="25"/>
      <c r="I12" s="25"/>
      <c r="J12" s="25"/>
      <c r="K12" s="25"/>
    </row>
    <row r="13" spans="1:13" ht="15">
      <c r="A13" s="6"/>
      <c r="B13" s="71" t="s">
        <v>15</v>
      </c>
      <c r="C13" s="60" t="s">
        <v>55</v>
      </c>
      <c r="D13" s="72">
        <v>150</v>
      </c>
      <c r="E13" s="73">
        <v>150</v>
      </c>
      <c r="F13" s="87">
        <f>+D13-E13</f>
        <v>0</v>
      </c>
      <c r="G13" s="26"/>
      <c r="H13" s="25"/>
      <c r="I13" s="25"/>
      <c r="J13" s="25"/>
      <c r="K13" s="25"/>
    </row>
    <row r="14" spans="1:13" ht="15">
      <c r="A14" s="6"/>
      <c r="B14" s="71" t="s">
        <v>16</v>
      </c>
      <c r="C14" s="60" t="s">
        <v>33</v>
      </c>
      <c r="D14" s="72">
        <v>160</v>
      </c>
      <c r="E14" s="73">
        <v>160</v>
      </c>
      <c r="F14" s="87">
        <f t="shared" ref="F14:F45" si="0">+E14-D14</f>
        <v>0</v>
      </c>
      <c r="G14" s="26"/>
      <c r="H14" s="25"/>
      <c r="I14" s="25"/>
      <c r="J14" s="25"/>
      <c r="K14" s="25"/>
    </row>
    <row r="15" spans="1:13" ht="15">
      <c r="A15" s="6"/>
      <c r="B15" s="71" t="s">
        <v>17</v>
      </c>
      <c r="C15" s="60" t="s">
        <v>34</v>
      </c>
      <c r="D15" s="72">
        <v>162</v>
      </c>
      <c r="E15" s="73">
        <v>162</v>
      </c>
      <c r="F15" s="87">
        <f t="shared" si="0"/>
        <v>0</v>
      </c>
      <c r="G15" s="26"/>
      <c r="H15" s="25"/>
      <c r="I15" s="25"/>
      <c r="J15" s="25"/>
      <c r="K15" s="25"/>
    </row>
    <row r="16" spans="1:13" ht="15">
      <c r="A16" s="6"/>
      <c r="B16" s="71" t="s">
        <v>18</v>
      </c>
      <c r="C16" s="60" t="s">
        <v>56</v>
      </c>
      <c r="D16" s="72">
        <v>200</v>
      </c>
      <c r="E16" s="73">
        <v>200</v>
      </c>
      <c r="F16" s="87">
        <f t="shared" si="0"/>
        <v>0</v>
      </c>
      <c r="G16" s="26"/>
      <c r="H16" s="25"/>
      <c r="I16" s="25"/>
      <c r="J16" s="25"/>
      <c r="K16" s="25"/>
    </row>
    <row r="17" spans="1:11" ht="15">
      <c r="A17" s="6"/>
      <c r="B17" s="71" t="s">
        <v>35</v>
      </c>
      <c r="C17" s="60" t="s">
        <v>41</v>
      </c>
      <c r="D17" s="72">
        <v>200</v>
      </c>
      <c r="E17" s="73">
        <v>200</v>
      </c>
      <c r="F17" s="87">
        <f t="shared" si="0"/>
        <v>0</v>
      </c>
      <c r="G17" s="26"/>
      <c r="H17" s="25"/>
      <c r="I17" s="25"/>
      <c r="J17" s="25"/>
      <c r="K17" s="25"/>
    </row>
    <row r="18" spans="1:11" ht="15.75">
      <c r="A18" s="6"/>
      <c r="B18" s="71" t="s">
        <v>57</v>
      </c>
      <c r="C18" s="60" t="s">
        <v>108</v>
      </c>
      <c r="D18" s="74">
        <f>+D20*0.15</f>
        <v>6000000</v>
      </c>
      <c r="E18" s="75">
        <v>0</v>
      </c>
      <c r="F18" s="87">
        <f t="shared" si="0"/>
        <v>-6000000</v>
      </c>
      <c r="G18" s="26"/>
      <c r="H18" s="25"/>
      <c r="I18" s="25"/>
      <c r="J18" s="25"/>
      <c r="K18" s="25"/>
    </row>
    <row r="19" spans="1:11" ht="15.75">
      <c r="A19" s="6"/>
      <c r="B19" s="71" t="s">
        <v>58</v>
      </c>
      <c r="C19" s="60" t="s">
        <v>109</v>
      </c>
      <c r="D19" s="74">
        <v>0</v>
      </c>
      <c r="E19" s="75">
        <f>+E20</f>
        <v>100000000</v>
      </c>
      <c r="F19" s="87">
        <f>+E19-D19</f>
        <v>100000000</v>
      </c>
      <c r="G19" s="26"/>
      <c r="H19" s="25"/>
      <c r="I19" s="25"/>
      <c r="J19" s="25"/>
      <c r="K19" s="25"/>
    </row>
    <row r="20" spans="1:11" ht="15.75">
      <c r="A20" s="6"/>
      <c r="B20" s="71" t="s">
        <v>107</v>
      </c>
      <c r="C20" s="60" t="s">
        <v>59</v>
      </c>
      <c r="D20" s="74">
        <f>+D16*D7</f>
        <v>40000000</v>
      </c>
      <c r="E20" s="75">
        <f>+E16*E7</f>
        <v>100000000</v>
      </c>
      <c r="F20" s="87">
        <f t="shared" si="0"/>
        <v>60000000</v>
      </c>
      <c r="G20" s="26"/>
      <c r="H20" s="25"/>
      <c r="I20" s="25"/>
      <c r="J20" s="25"/>
      <c r="K20" s="25"/>
    </row>
    <row r="21" spans="1:11" ht="15.75">
      <c r="A21" s="6"/>
      <c r="B21" s="71"/>
      <c r="C21" s="60"/>
      <c r="D21" s="74"/>
      <c r="E21" s="75"/>
      <c r="F21" s="87"/>
      <c r="G21" s="26"/>
      <c r="H21" s="25"/>
      <c r="I21" s="25"/>
      <c r="J21" s="25"/>
      <c r="K21" s="25"/>
    </row>
    <row r="22" spans="1:11" ht="15.75">
      <c r="A22" s="6"/>
      <c r="B22" s="61" t="s">
        <v>19</v>
      </c>
      <c r="C22" s="102" t="s">
        <v>20</v>
      </c>
      <c r="D22" s="76">
        <f>+D23+D24+D25+D26+D27+D29</f>
        <v>15305</v>
      </c>
      <c r="E22" s="77">
        <f>+E23+E24+E25+E26+E27+E28+E29</f>
        <v>17460</v>
      </c>
      <c r="F22" s="88">
        <f t="shared" si="0"/>
        <v>2155</v>
      </c>
      <c r="G22" s="26"/>
      <c r="H22" s="25"/>
      <c r="I22" s="25"/>
      <c r="J22" s="25"/>
      <c r="K22" s="25"/>
    </row>
    <row r="23" spans="1:11" ht="15">
      <c r="A23" s="6"/>
      <c r="B23" s="64" t="s">
        <v>21</v>
      </c>
      <c r="C23" s="60" t="str">
        <f>+[1]Prospecto!H18</f>
        <v>Premios Mayores</v>
      </c>
      <c r="D23" s="78">
        <f>+[1]Prospecto!G22</f>
        <v>3</v>
      </c>
      <c r="E23" s="79">
        <f>+'Billetes Jueves'!D22</f>
        <v>3</v>
      </c>
      <c r="F23" s="87">
        <f t="shared" si="0"/>
        <v>0</v>
      </c>
      <c r="G23" s="26"/>
      <c r="H23" s="25"/>
      <c r="I23" s="25"/>
      <c r="J23" s="25"/>
      <c r="K23" s="25"/>
    </row>
    <row r="24" spans="1:11">
      <c r="A24" s="6"/>
      <c r="B24" s="64" t="s">
        <v>22</v>
      </c>
      <c r="C24" s="60" t="s">
        <v>60</v>
      </c>
      <c r="D24" s="80">
        <v>1</v>
      </c>
      <c r="E24" s="81">
        <v>1</v>
      </c>
      <c r="F24" s="87">
        <f t="shared" si="0"/>
        <v>0</v>
      </c>
      <c r="G24" s="26"/>
      <c r="H24" s="25"/>
      <c r="I24" s="25"/>
      <c r="J24" s="25"/>
      <c r="K24" s="25"/>
    </row>
    <row r="25" spans="1:11" ht="15">
      <c r="A25" s="6"/>
      <c r="B25" s="64" t="s">
        <v>23</v>
      </c>
      <c r="C25" s="60" t="str">
        <f>+[1]Prospecto!H28</f>
        <v xml:space="preserve">Premios Especiales </v>
      </c>
      <c r="D25" s="78">
        <v>0</v>
      </c>
      <c r="E25" s="79">
        <f>+'Billetes Jueves'!D27</f>
        <v>40</v>
      </c>
      <c r="F25" s="87">
        <f t="shared" si="0"/>
        <v>40</v>
      </c>
      <c r="G25" s="26"/>
      <c r="H25" s="25"/>
      <c r="I25" s="25"/>
      <c r="J25" s="25"/>
      <c r="K25" s="25"/>
    </row>
    <row r="26" spans="1:11">
      <c r="A26" s="6"/>
      <c r="B26" s="64" t="s">
        <v>24</v>
      </c>
      <c r="C26" s="82" t="s">
        <v>49</v>
      </c>
      <c r="D26" s="67">
        <v>12301</v>
      </c>
      <c r="E26" s="68">
        <f>+'Billetes Jueves'!D39</f>
        <v>12301</v>
      </c>
      <c r="F26" s="87">
        <f t="shared" si="0"/>
        <v>0</v>
      </c>
      <c r="G26" s="26"/>
      <c r="H26" s="25"/>
      <c r="I26" s="25"/>
      <c r="J26" s="25"/>
      <c r="K26" s="25"/>
    </row>
    <row r="27" spans="1:11">
      <c r="A27" s="6"/>
      <c r="B27" s="64" t="s">
        <v>25</v>
      </c>
      <c r="C27" s="60" t="s">
        <v>46</v>
      </c>
      <c r="D27" s="67">
        <v>0</v>
      </c>
      <c r="E27" s="68">
        <f>+'Billetes Jueves'!D50</f>
        <v>100</v>
      </c>
      <c r="F27" s="87">
        <f t="shared" si="0"/>
        <v>100</v>
      </c>
      <c r="G27" s="26"/>
      <c r="H27" s="25"/>
      <c r="I27" s="25"/>
      <c r="J27" s="25"/>
      <c r="K27" s="25"/>
    </row>
    <row r="28" spans="1:11">
      <c r="A28" s="6"/>
      <c r="B28" s="64" t="s">
        <v>37</v>
      </c>
      <c r="C28" s="60" t="s">
        <v>128</v>
      </c>
      <c r="D28" s="67"/>
      <c r="E28" s="68">
        <f>+'Billetes Jueves'!D44</f>
        <v>15</v>
      </c>
      <c r="F28" s="87"/>
      <c r="G28" s="26"/>
      <c r="H28" s="25"/>
      <c r="I28" s="25"/>
      <c r="J28" s="25"/>
      <c r="K28" s="25"/>
    </row>
    <row r="29" spans="1:11">
      <c r="A29" s="6"/>
      <c r="B29" s="64" t="s">
        <v>127</v>
      </c>
      <c r="C29" s="60" t="s">
        <v>48</v>
      </c>
      <c r="D29" s="67">
        <f>[1]Prospecto!G46</f>
        <v>3000</v>
      </c>
      <c r="E29" s="68">
        <f>+'Billetes Jueves'!D53</f>
        <v>5000</v>
      </c>
      <c r="F29" s="87">
        <f t="shared" si="0"/>
        <v>2000</v>
      </c>
      <c r="G29" s="26"/>
      <c r="H29" s="25"/>
      <c r="I29" s="25"/>
      <c r="J29" s="25"/>
      <c r="K29" s="25"/>
    </row>
    <row r="30" spans="1:11">
      <c r="A30" s="6"/>
      <c r="B30" s="89"/>
      <c r="C30" s="90"/>
      <c r="D30" s="91"/>
      <c r="E30" s="92"/>
      <c r="F30" s="93"/>
      <c r="G30" s="26"/>
      <c r="H30" s="25"/>
      <c r="I30" s="25"/>
      <c r="J30" s="25"/>
      <c r="K30" s="25"/>
    </row>
    <row r="31" spans="1:11" ht="15">
      <c r="A31" s="6"/>
      <c r="B31" s="98" t="s">
        <v>26</v>
      </c>
      <c r="C31" s="98" t="s">
        <v>32</v>
      </c>
      <c r="D31" s="99">
        <f>SUM(D32:D37)</f>
        <v>17191220</v>
      </c>
      <c r="E31" s="99">
        <f>+E32+E33+E34+E35+E36+E37+E38</f>
        <v>41537750</v>
      </c>
      <c r="F31" s="99">
        <f t="shared" si="0"/>
        <v>24346530</v>
      </c>
      <c r="G31" s="25"/>
      <c r="H31" s="25"/>
      <c r="I31" s="25"/>
      <c r="J31" s="25"/>
      <c r="K31" s="25"/>
    </row>
    <row r="32" spans="1:11">
      <c r="A32" s="6"/>
      <c r="B32" s="94" t="s">
        <v>27</v>
      </c>
      <c r="C32" s="60" t="str">
        <f>+C23</f>
        <v>Premios Mayores</v>
      </c>
      <c r="D32" s="95">
        <v>3500000</v>
      </c>
      <c r="E32" s="96">
        <f>+'Billetes Jueves'!L18+'Billetes Jueves'!L20+'Billetes Jueves'!L21</f>
        <v>8000000</v>
      </c>
      <c r="F32" s="97">
        <f t="shared" si="0"/>
        <v>4500000</v>
      </c>
      <c r="G32" s="25"/>
      <c r="H32" s="25"/>
      <c r="I32" s="25"/>
      <c r="J32" s="25"/>
      <c r="K32" s="25"/>
    </row>
    <row r="33" spans="1:11">
      <c r="A33" s="6"/>
      <c r="B33" s="64" t="s">
        <v>28</v>
      </c>
      <c r="C33" s="60" t="str">
        <f t="shared" ref="C33:C38" si="1">+C24</f>
        <v>Premio para el Bote del Primer Premio</v>
      </c>
      <c r="D33" s="72">
        <v>5000000</v>
      </c>
      <c r="E33" s="72">
        <v>5000000</v>
      </c>
      <c r="F33" s="87">
        <f t="shared" si="0"/>
        <v>0</v>
      </c>
      <c r="G33" s="25"/>
      <c r="H33" s="25"/>
      <c r="I33" s="25"/>
      <c r="J33" s="25"/>
      <c r="K33" s="25"/>
    </row>
    <row r="34" spans="1:11">
      <c r="A34" s="6"/>
      <c r="B34" s="64" t="s">
        <v>29</v>
      </c>
      <c r="C34" s="60" t="str">
        <f t="shared" si="1"/>
        <v xml:space="preserve">Premios Especiales </v>
      </c>
      <c r="D34" s="72">
        <v>1250000</v>
      </c>
      <c r="E34" s="73">
        <f>+'Billetes Jueves'!L27</f>
        <v>750000</v>
      </c>
      <c r="F34" s="87">
        <f t="shared" si="0"/>
        <v>-500000</v>
      </c>
      <c r="G34" s="25"/>
      <c r="H34" s="25"/>
      <c r="I34" s="25"/>
      <c r="J34" s="25"/>
      <c r="K34" s="25"/>
    </row>
    <row r="35" spans="1:11">
      <c r="A35" s="6"/>
      <c r="B35" s="64" t="s">
        <v>30</v>
      </c>
      <c r="C35" s="60" t="str">
        <f t="shared" si="1"/>
        <v>Premios Aleatorios a los Tres Premio Mayores</v>
      </c>
      <c r="D35" s="72">
        <v>5941220</v>
      </c>
      <c r="E35" s="73">
        <f>+'Billetes Jueves'!L39</f>
        <v>14829000</v>
      </c>
      <c r="F35" s="87">
        <f t="shared" si="0"/>
        <v>8887780</v>
      </c>
      <c r="G35" s="25"/>
      <c r="H35" s="25"/>
      <c r="I35" s="25"/>
      <c r="J35" s="25"/>
      <c r="K35" s="25"/>
    </row>
    <row r="36" spans="1:11">
      <c r="A36" s="6"/>
      <c r="B36" s="64" t="s">
        <v>31</v>
      </c>
      <c r="C36" s="60" t="str">
        <f t="shared" si="1"/>
        <v>Premios Intermedios</v>
      </c>
      <c r="D36" s="72">
        <v>0</v>
      </c>
      <c r="E36" s="73">
        <f>+'Billetes Jueves'!L50</f>
        <v>306250</v>
      </c>
      <c r="F36" s="87">
        <f t="shared" si="0"/>
        <v>306250</v>
      </c>
      <c r="G36" s="25"/>
      <c r="H36" s="25"/>
      <c r="I36" s="25"/>
      <c r="J36" s="25"/>
      <c r="K36" s="25"/>
    </row>
    <row r="37" spans="1:11">
      <c r="A37" s="6"/>
      <c r="B37" s="64" t="s">
        <v>38</v>
      </c>
      <c r="C37" s="60" t="str">
        <f t="shared" si="1"/>
        <v>Premios Especiales para las fracciones</v>
      </c>
      <c r="D37" s="72">
        <v>1500000</v>
      </c>
      <c r="E37" s="73">
        <f>+'Billetes Jueves'!L44</f>
        <v>152500</v>
      </c>
      <c r="F37" s="87">
        <f t="shared" si="0"/>
        <v>-1347500</v>
      </c>
      <c r="G37" s="25"/>
      <c r="H37" s="25"/>
      <c r="I37" s="25"/>
      <c r="J37" s="25"/>
      <c r="K37" s="25"/>
    </row>
    <row r="38" spans="1:11">
      <c r="A38" s="6"/>
      <c r="B38" s="64" t="s">
        <v>129</v>
      </c>
      <c r="C38" s="60" t="str">
        <f t="shared" si="1"/>
        <v>Premios Menores</v>
      </c>
      <c r="D38" s="127"/>
      <c r="E38" s="128">
        <f>+'Billetes Jueves'!L52</f>
        <v>12500000</v>
      </c>
      <c r="F38" s="87"/>
      <c r="G38" s="25"/>
      <c r="H38" s="25"/>
      <c r="I38" s="25"/>
      <c r="J38" s="25"/>
      <c r="K38" s="25"/>
    </row>
    <row r="39" spans="1:11">
      <c r="A39" s="6"/>
      <c r="B39" s="151"/>
      <c r="C39" s="152"/>
      <c r="D39" s="153"/>
      <c r="E39" s="154"/>
      <c r="F39" s="87"/>
      <c r="G39" s="25"/>
      <c r="H39" s="25"/>
      <c r="I39" s="25"/>
      <c r="J39" s="25"/>
      <c r="K39" s="25"/>
    </row>
    <row r="40" spans="1:11" ht="15.75">
      <c r="A40" s="6"/>
      <c r="B40" s="134" t="s">
        <v>61</v>
      </c>
      <c r="C40" s="143" t="s">
        <v>112</v>
      </c>
      <c r="D40" s="135"/>
      <c r="E40" s="133">
        <f>+E41*E42</f>
        <v>15750000</v>
      </c>
      <c r="F40" s="87">
        <f t="shared" si="0"/>
        <v>15750000</v>
      </c>
      <c r="G40" s="25"/>
      <c r="H40" s="25"/>
      <c r="I40" s="25"/>
      <c r="J40" s="25"/>
      <c r="K40" s="25"/>
    </row>
    <row r="41" spans="1:11">
      <c r="A41" s="6"/>
      <c r="B41" s="129" t="s">
        <v>62</v>
      </c>
      <c r="C41" s="124" t="s">
        <v>113</v>
      </c>
      <c r="D41" s="131"/>
      <c r="E41" s="136">
        <v>1500</v>
      </c>
      <c r="F41" s="132">
        <f t="shared" si="0"/>
        <v>1500</v>
      </c>
      <c r="G41" s="25"/>
      <c r="H41" s="25"/>
      <c r="I41" s="25"/>
      <c r="J41" s="25"/>
      <c r="K41" s="25"/>
    </row>
    <row r="42" spans="1:11">
      <c r="A42" s="6"/>
      <c r="B42" s="130" t="s">
        <v>63</v>
      </c>
      <c r="C42" s="125" t="s">
        <v>114</v>
      </c>
      <c r="D42" s="123"/>
      <c r="E42" s="137">
        <v>10500</v>
      </c>
      <c r="F42" s="132">
        <f t="shared" si="0"/>
        <v>10500</v>
      </c>
      <c r="G42" s="25"/>
      <c r="H42" s="25"/>
      <c r="I42" s="25"/>
      <c r="J42" s="25"/>
      <c r="K42" s="25"/>
    </row>
    <row r="43" spans="1:11">
      <c r="A43" s="6"/>
      <c r="B43" s="130" t="s">
        <v>64</v>
      </c>
      <c r="C43" s="125" t="s">
        <v>115</v>
      </c>
      <c r="D43" s="123"/>
      <c r="E43" s="137">
        <f>+E42*E41</f>
        <v>15750000</v>
      </c>
      <c r="F43" s="132">
        <f t="shared" si="0"/>
        <v>15750000</v>
      </c>
      <c r="G43" s="25"/>
      <c r="H43" s="25"/>
      <c r="I43" s="25"/>
      <c r="J43" s="25"/>
      <c r="K43" s="25"/>
    </row>
    <row r="44" spans="1:11">
      <c r="A44" s="6"/>
      <c r="B44" s="130" t="s">
        <v>65</v>
      </c>
      <c r="C44" s="125" t="s">
        <v>116</v>
      </c>
      <c r="D44" s="123"/>
      <c r="E44" s="138">
        <f>+E43/75000000</f>
        <v>0.21</v>
      </c>
      <c r="F44" s="155">
        <f t="shared" si="0"/>
        <v>0.21</v>
      </c>
      <c r="G44" s="25"/>
      <c r="H44" s="25"/>
      <c r="I44" s="25"/>
      <c r="J44" s="25"/>
      <c r="K44" s="25"/>
    </row>
    <row r="45" spans="1:11">
      <c r="A45" s="6"/>
      <c r="B45" s="139"/>
      <c r="C45" s="125"/>
      <c r="D45" s="123"/>
      <c r="E45" s="126"/>
      <c r="F45" s="140">
        <f t="shared" si="0"/>
        <v>0</v>
      </c>
      <c r="G45" s="25"/>
      <c r="H45" s="25"/>
      <c r="I45" s="25"/>
      <c r="J45" s="25"/>
      <c r="K45" s="25"/>
    </row>
    <row r="46" spans="1:11" ht="18">
      <c r="A46" s="6"/>
      <c r="B46" s="144" t="s">
        <v>66</v>
      </c>
      <c r="C46" s="145" t="s">
        <v>51</v>
      </c>
      <c r="D46" s="156">
        <f>+D22/D8</f>
        <v>0.15304999999999999</v>
      </c>
      <c r="E46" s="157">
        <f>+E22/E8</f>
        <v>0.17460000000000001</v>
      </c>
      <c r="F46" s="161">
        <f>+E46-D46</f>
        <v>2.1550000000000014E-2</v>
      </c>
      <c r="G46" s="25"/>
      <c r="H46" s="25"/>
      <c r="I46" s="25"/>
      <c r="J46" s="25"/>
      <c r="K46" s="25"/>
    </row>
    <row r="47" spans="1:11" ht="15">
      <c r="A47" s="6"/>
      <c r="B47" s="94" t="s">
        <v>117</v>
      </c>
      <c r="C47" s="141" t="str">
        <f>+C32</f>
        <v>Premios Mayores</v>
      </c>
      <c r="D47" s="158">
        <f>3/D8%</f>
        <v>3.0000000000000001E-3</v>
      </c>
      <c r="E47" s="158">
        <f>3/E8%</f>
        <v>3.0000000000000001E-3</v>
      </c>
      <c r="F47" s="142">
        <f>+E47-D47</f>
        <v>0</v>
      </c>
      <c r="G47" s="25"/>
      <c r="H47" s="25"/>
      <c r="I47" s="25"/>
      <c r="J47" s="25"/>
      <c r="K47" s="25"/>
    </row>
    <row r="48" spans="1:11" ht="15">
      <c r="A48" s="6"/>
      <c r="B48" s="64" t="s">
        <v>118</v>
      </c>
      <c r="C48" s="141" t="str">
        <f t="shared" ref="C48:C53" si="2">+C33</f>
        <v>Premio para el Bote del Primer Premio</v>
      </c>
      <c r="D48" s="158">
        <f>1/D8%</f>
        <v>1E-3</v>
      </c>
      <c r="E48" s="158">
        <f>1/E8%</f>
        <v>1E-3</v>
      </c>
      <c r="F48" s="142">
        <f t="shared" ref="F48:F53" si="3">+E48-D48</f>
        <v>0</v>
      </c>
      <c r="G48" s="25"/>
      <c r="H48" s="25"/>
      <c r="I48" s="25"/>
      <c r="J48" s="25"/>
      <c r="K48" s="25"/>
    </row>
    <row r="49" spans="1:11" ht="15">
      <c r="A49" s="6"/>
      <c r="B49" s="64" t="s">
        <v>119</v>
      </c>
      <c r="C49" s="141" t="str">
        <f t="shared" si="2"/>
        <v xml:space="preserve">Premios Especiales </v>
      </c>
      <c r="D49" s="83">
        <f>+D24/D8</f>
        <v>1.0000000000000001E-5</v>
      </c>
      <c r="E49" s="83">
        <f>+E24/E8</f>
        <v>1.0000000000000001E-5</v>
      </c>
      <c r="F49" s="142">
        <f t="shared" si="3"/>
        <v>0</v>
      </c>
      <c r="G49" s="25"/>
      <c r="H49" s="25"/>
      <c r="I49" s="25"/>
      <c r="J49" s="25"/>
      <c r="K49" s="25"/>
    </row>
    <row r="50" spans="1:11" ht="15">
      <c r="A50" s="6"/>
      <c r="B50" s="64" t="s">
        <v>120</v>
      </c>
      <c r="C50" s="141" t="str">
        <f t="shared" si="2"/>
        <v>Premios Aleatorios a los Tres Premio Mayores</v>
      </c>
      <c r="D50" s="83">
        <v>0</v>
      </c>
      <c r="E50" s="83">
        <v>0</v>
      </c>
      <c r="F50" s="142">
        <f t="shared" si="3"/>
        <v>0</v>
      </c>
      <c r="G50" s="25"/>
      <c r="H50" s="25"/>
      <c r="I50" s="25"/>
      <c r="J50" s="25"/>
      <c r="K50" s="25"/>
    </row>
    <row r="51" spans="1:11" ht="15">
      <c r="A51" s="6"/>
      <c r="B51" s="64" t="s">
        <v>121</v>
      </c>
      <c r="C51" s="141" t="str">
        <f t="shared" si="2"/>
        <v>Premios Intermedios</v>
      </c>
      <c r="D51" s="83">
        <f>+D26/D8</f>
        <v>0.12300999999999999</v>
      </c>
      <c r="E51" s="83">
        <f>+E26/E8</f>
        <v>0.12300999999999999</v>
      </c>
      <c r="F51" s="142">
        <f t="shared" si="3"/>
        <v>0</v>
      </c>
      <c r="G51" s="25"/>
      <c r="H51" s="25"/>
      <c r="I51" s="25"/>
      <c r="J51" s="25"/>
      <c r="K51" s="25"/>
    </row>
    <row r="52" spans="1:11" ht="15.75">
      <c r="A52" s="6"/>
      <c r="B52" s="64" t="s">
        <v>122</v>
      </c>
      <c r="C52" s="141" t="str">
        <f t="shared" si="2"/>
        <v>Premios Especiales para las fracciones</v>
      </c>
      <c r="D52" s="83">
        <v>0</v>
      </c>
      <c r="E52" s="83">
        <f>+E28/100000</f>
        <v>1.4999999999999999E-4</v>
      </c>
      <c r="F52" s="160">
        <f t="shared" si="3"/>
        <v>1.4999999999999999E-4</v>
      </c>
      <c r="G52" s="25"/>
      <c r="H52" s="25"/>
      <c r="I52" s="25"/>
      <c r="J52" s="25"/>
      <c r="K52" s="25"/>
    </row>
    <row r="53" spans="1:11" ht="15.75">
      <c r="A53" s="6"/>
      <c r="B53" s="64" t="s">
        <v>123</v>
      </c>
      <c r="C53" s="141" t="str">
        <f t="shared" si="2"/>
        <v>Premios Menores</v>
      </c>
      <c r="D53" s="84">
        <f>+D29/D8</f>
        <v>0.03</v>
      </c>
      <c r="E53" s="84">
        <f>+E29/E8</f>
        <v>0.05</v>
      </c>
      <c r="F53" s="159">
        <f t="shared" si="3"/>
        <v>2.0000000000000004E-2</v>
      </c>
      <c r="G53" s="25"/>
      <c r="H53" s="25"/>
      <c r="I53" s="25"/>
      <c r="J53" s="25"/>
      <c r="K53" s="25"/>
    </row>
    <row r="54" spans="1:11">
      <c r="A54" s="6"/>
      <c r="B54" s="7"/>
      <c r="C54" s="7"/>
      <c r="D54" s="7"/>
      <c r="E54" s="7"/>
      <c r="F54" s="1"/>
      <c r="G54" s="25"/>
      <c r="H54" s="25"/>
      <c r="I54" s="25"/>
      <c r="J54" s="25"/>
      <c r="K54" s="25"/>
    </row>
    <row r="55" spans="1:11">
      <c r="A55" s="9"/>
      <c r="B55" s="8"/>
      <c r="C55" s="8"/>
      <c r="D55" s="8"/>
      <c r="E55" s="8"/>
      <c r="F55" s="1"/>
      <c r="G55" s="25"/>
      <c r="H55" s="25"/>
      <c r="I55" s="25"/>
      <c r="J55" s="25"/>
      <c r="K55" s="25"/>
    </row>
    <row r="56" spans="1:11">
      <c r="A56" s="9"/>
      <c r="B56" s="8"/>
      <c r="C56" s="8"/>
      <c r="D56" s="8"/>
      <c r="E56" s="8"/>
      <c r="F56" s="1"/>
      <c r="G56" s="25"/>
      <c r="H56" s="25"/>
      <c r="I56" s="25"/>
      <c r="J56" s="25"/>
      <c r="K56" s="25"/>
    </row>
    <row r="57" spans="1:11">
      <c r="A57" s="9"/>
      <c r="B57" s="8"/>
      <c r="C57" s="8"/>
      <c r="D57" s="8"/>
      <c r="E57" s="8"/>
      <c r="F57" s="1"/>
      <c r="G57" s="25"/>
      <c r="H57" s="25"/>
      <c r="I57" s="25"/>
      <c r="J57" s="25"/>
      <c r="K57" s="25"/>
    </row>
    <row r="58" spans="1:11">
      <c r="A58" s="9"/>
      <c r="B58" s="9"/>
      <c r="C58" s="9"/>
      <c r="D58" s="9"/>
      <c r="E58" s="9"/>
      <c r="F58" s="1"/>
      <c r="G58" s="25"/>
      <c r="H58" s="25"/>
      <c r="I58" s="25"/>
      <c r="J58" s="25"/>
      <c r="K58" s="25"/>
    </row>
    <row r="59" spans="1:11" ht="15">
      <c r="A59" s="9"/>
      <c r="B59" s="9"/>
      <c r="C59" s="9"/>
      <c r="D59" s="9"/>
      <c r="E59" s="10"/>
      <c r="F59" s="1"/>
      <c r="G59" s="25"/>
      <c r="H59" s="25"/>
      <c r="I59" s="25"/>
      <c r="J59" s="25"/>
      <c r="K59" s="25"/>
    </row>
    <row r="60" spans="1:11">
      <c r="A60" s="9"/>
      <c r="B60" s="9"/>
      <c r="C60" s="9"/>
      <c r="D60" s="9"/>
      <c r="E60" s="5"/>
      <c r="F60" s="1"/>
      <c r="G60" s="25"/>
      <c r="H60" s="25"/>
      <c r="I60" s="25"/>
      <c r="J60" s="25"/>
      <c r="K60" s="25"/>
    </row>
    <row r="61" spans="1:11">
      <c r="A61" s="2"/>
      <c r="B61" s="2"/>
      <c r="C61" s="2"/>
      <c r="D61" s="2"/>
      <c r="E61" s="2"/>
      <c r="G61" s="25"/>
      <c r="H61" s="25"/>
      <c r="I61" s="25"/>
      <c r="J61" s="25"/>
      <c r="K61" s="25"/>
    </row>
    <row r="62" spans="1:11">
      <c r="A62" s="2"/>
      <c r="B62" s="2"/>
      <c r="C62" s="2"/>
      <c r="D62" s="2"/>
      <c r="E62" s="2"/>
      <c r="G62" s="25"/>
      <c r="H62" s="25"/>
      <c r="I62" s="25"/>
      <c r="J62" s="25"/>
      <c r="K62" s="25"/>
    </row>
    <row r="63" spans="1:11">
      <c r="A63" s="2"/>
      <c r="B63" s="2"/>
      <c r="C63" s="2"/>
      <c r="D63" s="2"/>
      <c r="E63" s="2"/>
      <c r="G63" s="25"/>
      <c r="H63" s="25"/>
      <c r="I63" s="25"/>
      <c r="J63" s="25"/>
      <c r="K63" s="25"/>
    </row>
    <row r="64" spans="1:11">
      <c r="A64" s="2"/>
      <c r="B64" s="2"/>
      <c r="C64" s="2"/>
      <c r="D64" s="2"/>
      <c r="E64" s="2"/>
      <c r="G64" s="25"/>
      <c r="H64" s="25"/>
      <c r="I64" s="25"/>
      <c r="J64" s="25"/>
      <c r="K64" s="25"/>
    </row>
    <row r="65" spans="1:11">
      <c r="A65" s="2"/>
      <c r="B65" s="2"/>
      <c r="C65" s="2"/>
      <c r="D65" s="2"/>
      <c r="E65" s="2"/>
      <c r="G65" s="25"/>
      <c r="H65" s="25"/>
      <c r="I65" s="25"/>
      <c r="J65" s="25"/>
      <c r="K65" s="25"/>
    </row>
    <row r="66" spans="1:11">
      <c r="A66" s="2"/>
      <c r="B66" s="2"/>
      <c r="C66" s="2"/>
      <c r="D66" s="2"/>
      <c r="E66" s="2"/>
      <c r="G66" s="25"/>
      <c r="H66" s="25"/>
      <c r="I66" s="25"/>
      <c r="J66" s="25"/>
      <c r="K66" s="25"/>
    </row>
    <row r="67" spans="1:11">
      <c r="A67" s="2"/>
      <c r="B67" s="2"/>
      <c r="C67" s="2"/>
      <c r="D67" s="2"/>
      <c r="E67" s="2"/>
      <c r="G67" s="25"/>
      <c r="H67" s="25"/>
      <c r="I67" s="25"/>
      <c r="J67" s="25"/>
      <c r="K67" s="25"/>
    </row>
    <row r="68" spans="1:11">
      <c r="A68" s="2"/>
      <c r="B68" s="2"/>
      <c r="C68" s="2"/>
      <c r="D68" s="2"/>
      <c r="E68" s="2"/>
      <c r="G68" s="25"/>
      <c r="H68" s="25"/>
      <c r="I68" s="25"/>
      <c r="J68" s="25"/>
      <c r="K68" s="25"/>
    </row>
    <row r="69" spans="1:11">
      <c r="A69" s="2"/>
      <c r="B69" s="2"/>
      <c r="C69" s="2"/>
      <c r="D69" s="2"/>
      <c r="E69" s="2"/>
      <c r="G69" s="25"/>
      <c r="H69" s="25"/>
      <c r="I69" s="25"/>
      <c r="J69" s="25"/>
      <c r="K69" s="25"/>
    </row>
    <row r="70" spans="1:11">
      <c r="A70" s="2"/>
      <c r="B70" s="2"/>
      <c r="C70" s="2"/>
      <c r="D70" s="2"/>
      <c r="E70" s="2"/>
      <c r="G70" s="25"/>
      <c r="H70" s="25"/>
      <c r="I70" s="25"/>
      <c r="J70" s="25"/>
      <c r="K70" s="25"/>
    </row>
    <row r="71" spans="1:11">
      <c r="A71" s="2"/>
      <c r="B71" s="2"/>
      <c r="C71" s="2"/>
      <c r="D71" s="2"/>
      <c r="E71" s="2"/>
      <c r="G71" s="25"/>
      <c r="H71" s="25"/>
      <c r="I71" s="25"/>
      <c r="J71" s="25"/>
      <c r="K71" s="25"/>
    </row>
    <row r="72" spans="1:11">
      <c r="A72" s="2"/>
      <c r="B72" s="2"/>
      <c r="C72" s="2"/>
      <c r="D72" s="2"/>
      <c r="E72" s="2"/>
      <c r="G72" s="25"/>
      <c r="H72" s="25"/>
      <c r="I72" s="25"/>
      <c r="J72" s="25"/>
      <c r="K72" s="25"/>
    </row>
    <row r="73" spans="1:11">
      <c r="A73" s="2"/>
      <c r="B73" s="2"/>
      <c r="C73" s="2"/>
      <c r="D73" s="2"/>
      <c r="E73" s="2"/>
      <c r="G73" s="25"/>
      <c r="H73" s="25"/>
      <c r="I73" s="25"/>
      <c r="J73" s="25"/>
      <c r="K73" s="25"/>
    </row>
    <row r="74" spans="1:11">
      <c r="A74" s="2"/>
      <c r="B74" s="2"/>
      <c r="C74" s="2"/>
      <c r="D74" s="2"/>
      <c r="E74" s="2"/>
      <c r="G74" s="25"/>
      <c r="H74" s="25"/>
      <c r="I74" s="25"/>
      <c r="J74" s="25"/>
      <c r="K74" s="25"/>
    </row>
    <row r="75" spans="1:11">
      <c r="A75" s="2"/>
      <c r="B75" s="2"/>
      <c r="C75" s="2"/>
      <c r="D75" s="2"/>
      <c r="E75" s="2"/>
      <c r="G75" s="25"/>
      <c r="H75" s="25"/>
      <c r="I75" s="25"/>
      <c r="J75" s="25"/>
      <c r="K75" s="25"/>
    </row>
    <row r="76" spans="1:11">
      <c r="A76" s="2"/>
      <c r="B76" s="2"/>
      <c r="C76" s="2"/>
      <c r="D76" s="2"/>
      <c r="E76" s="2"/>
      <c r="G76" s="25"/>
      <c r="H76" s="25"/>
      <c r="I76" s="25"/>
      <c r="J76" s="25"/>
      <c r="K76" s="25"/>
    </row>
    <row r="77" spans="1:11">
      <c r="A77" s="2"/>
      <c r="B77" s="2"/>
      <c r="C77" s="2"/>
      <c r="D77" s="2"/>
      <c r="E77" s="2"/>
      <c r="G77" s="25"/>
      <c r="H77" s="25"/>
      <c r="I77" s="25"/>
      <c r="J77" s="25"/>
      <c r="K77" s="25"/>
    </row>
    <row r="78" spans="1:11">
      <c r="G78" s="25"/>
      <c r="H78" s="25"/>
      <c r="I78" s="25"/>
      <c r="J78" s="25"/>
      <c r="K78" s="25"/>
    </row>
    <row r="79" spans="1:11">
      <c r="G79" s="25"/>
      <c r="H79" s="25"/>
      <c r="I79" s="25"/>
      <c r="J79" s="25"/>
      <c r="K79" s="25"/>
    </row>
    <row r="80" spans="1:11">
      <c r="G80" s="25"/>
      <c r="H80" s="25"/>
      <c r="I80" s="25"/>
      <c r="J80" s="25"/>
      <c r="K80" s="25"/>
    </row>
    <row r="81" spans="7:11">
      <c r="G81" s="25"/>
      <c r="H81" s="25"/>
      <c r="I81" s="25"/>
      <c r="J81" s="25"/>
      <c r="K81" s="25"/>
    </row>
    <row r="82" spans="7:11">
      <c r="G82" s="25"/>
      <c r="H82" s="25"/>
      <c r="I82" s="25"/>
      <c r="J82" s="25"/>
      <c r="K82" s="25"/>
    </row>
    <row r="83" spans="7:11">
      <c r="G83" s="25"/>
      <c r="H83" s="25"/>
      <c r="I83" s="25"/>
      <c r="J83" s="25"/>
      <c r="K83" s="25"/>
    </row>
    <row r="84" spans="7:11">
      <c r="G84" s="25"/>
      <c r="H84" s="25"/>
      <c r="I84" s="25"/>
      <c r="J84" s="25"/>
      <c r="K84" s="25"/>
    </row>
    <row r="85" spans="7:11">
      <c r="G85" s="25"/>
      <c r="H85" s="25"/>
      <c r="I85" s="25"/>
      <c r="J85" s="25"/>
      <c r="K85" s="25"/>
    </row>
    <row r="86" spans="7:11">
      <c r="G86" s="25"/>
      <c r="H86" s="25"/>
      <c r="I86" s="25"/>
      <c r="J86" s="25"/>
      <c r="K86" s="25"/>
    </row>
    <row r="87" spans="7:11">
      <c r="G87" s="25"/>
      <c r="H87" s="25"/>
      <c r="I87" s="25"/>
      <c r="J87" s="25"/>
      <c r="K87" s="25"/>
    </row>
    <row r="88" spans="7:11">
      <c r="G88" s="25"/>
      <c r="H88" s="25"/>
      <c r="I88" s="25"/>
      <c r="J88" s="25"/>
      <c r="K88" s="25"/>
    </row>
    <row r="89" spans="7:11">
      <c r="G89" s="25"/>
      <c r="H89" s="25"/>
      <c r="I89" s="25"/>
      <c r="J89" s="25"/>
      <c r="K89" s="25"/>
    </row>
    <row r="90" spans="7:11">
      <c r="G90" s="25"/>
      <c r="H90" s="25"/>
      <c r="I90" s="25"/>
      <c r="J90" s="25"/>
      <c r="K90" s="25"/>
    </row>
    <row r="91" spans="7:11">
      <c r="G91" s="25"/>
      <c r="H91" s="25"/>
      <c r="I91" s="25"/>
      <c r="J91" s="25"/>
      <c r="K91" s="25"/>
    </row>
    <row r="92" spans="7:11">
      <c r="G92" s="25"/>
      <c r="H92" s="25"/>
      <c r="I92" s="25"/>
      <c r="J92" s="25"/>
      <c r="K92" s="25"/>
    </row>
    <row r="93" spans="7:11">
      <c r="G93" s="25"/>
      <c r="H93" s="25"/>
      <c r="I93" s="25"/>
      <c r="J93" s="25"/>
      <c r="K93" s="25"/>
    </row>
    <row r="94" spans="7:11">
      <c r="G94" s="25"/>
      <c r="H94" s="25"/>
      <c r="I94" s="25"/>
      <c r="J94" s="25"/>
      <c r="K94" s="25"/>
    </row>
    <row r="95" spans="7:11">
      <c r="G95" s="25"/>
      <c r="H95" s="25"/>
      <c r="I95" s="25"/>
      <c r="J95" s="25"/>
      <c r="K95" s="25"/>
    </row>
    <row r="96" spans="7:11">
      <c r="G96" s="25"/>
      <c r="H96" s="25"/>
      <c r="I96" s="25"/>
      <c r="J96" s="25"/>
      <c r="K96" s="25"/>
    </row>
    <row r="97" spans="7:11">
      <c r="G97" s="25"/>
      <c r="H97" s="25"/>
      <c r="I97" s="25"/>
      <c r="J97" s="25"/>
      <c r="K97" s="25"/>
    </row>
    <row r="98" spans="7:11">
      <c r="G98" s="25"/>
      <c r="H98" s="25"/>
      <c r="I98" s="25"/>
      <c r="J98" s="25"/>
      <c r="K98" s="25"/>
    </row>
    <row r="99" spans="7:11">
      <c r="G99" s="25"/>
      <c r="H99" s="25"/>
      <c r="I99" s="25"/>
      <c r="J99" s="25"/>
      <c r="K99" s="25"/>
    </row>
    <row r="100" spans="7:11">
      <c r="G100" s="25"/>
      <c r="H100" s="25"/>
      <c r="I100" s="25"/>
      <c r="J100" s="25"/>
      <c r="K100" s="25"/>
    </row>
    <row r="101" spans="7:11">
      <c r="G101" s="25"/>
      <c r="H101" s="25"/>
      <c r="I101" s="25"/>
      <c r="J101" s="25"/>
      <c r="K101" s="25"/>
    </row>
    <row r="102" spans="7:11">
      <c r="G102" s="25"/>
      <c r="H102" s="25"/>
      <c r="I102" s="25"/>
      <c r="J102" s="25"/>
      <c r="K102" s="25"/>
    </row>
    <row r="103" spans="7:11">
      <c r="G103" s="25"/>
      <c r="H103" s="25"/>
      <c r="I103" s="25"/>
      <c r="J103" s="25"/>
      <c r="K103" s="25"/>
    </row>
    <row r="104" spans="7:11">
      <c r="G104" s="25"/>
      <c r="H104" s="25"/>
      <c r="I104" s="25"/>
      <c r="J104" s="25"/>
      <c r="K104" s="25"/>
    </row>
    <row r="105" spans="7:11">
      <c r="G105" s="25"/>
      <c r="H105" s="25"/>
      <c r="I105" s="25"/>
      <c r="J105" s="25"/>
      <c r="K105" s="25"/>
    </row>
    <row r="106" spans="7:11">
      <c r="G106" s="25"/>
      <c r="H106" s="25"/>
      <c r="I106" s="25"/>
      <c r="J106" s="25"/>
      <c r="K106" s="25"/>
    </row>
    <row r="107" spans="7:11">
      <c r="G107" s="25"/>
      <c r="H107" s="25"/>
      <c r="I107" s="25"/>
      <c r="J107" s="25"/>
      <c r="K107" s="25"/>
    </row>
    <row r="108" spans="7:11">
      <c r="G108" s="25"/>
      <c r="H108" s="25"/>
      <c r="I108" s="25"/>
      <c r="J108" s="25"/>
      <c r="K108" s="25"/>
    </row>
    <row r="109" spans="7:11">
      <c r="G109" s="25"/>
      <c r="H109" s="25"/>
      <c r="I109" s="25"/>
      <c r="J109" s="25"/>
      <c r="K109" s="25"/>
    </row>
    <row r="110" spans="7:11">
      <c r="G110" s="25"/>
      <c r="H110" s="25"/>
      <c r="I110" s="25"/>
      <c r="J110" s="25"/>
      <c r="K110" s="25"/>
    </row>
    <row r="111" spans="7:11">
      <c r="G111" s="25"/>
      <c r="H111" s="25"/>
      <c r="I111" s="25"/>
      <c r="J111" s="25"/>
      <c r="K111" s="25"/>
    </row>
    <row r="112" spans="7:11">
      <c r="G112" s="25"/>
      <c r="H112" s="25"/>
      <c r="I112" s="25"/>
      <c r="J112" s="25"/>
      <c r="K112" s="25"/>
    </row>
    <row r="113" spans="7:11">
      <c r="G113" s="25"/>
      <c r="H113" s="25"/>
      <c r="I113" s="25"/>
      <c r="J113" s="25"/>
      <c r="K113" s="25"/>
    </row>
    <row r="114" spans="7:11">
      <c r="G114" s="25"/>
      <c r="H114" s="25"/>
      <c r="I114" s="25"/>
      <c r="J114" s="25"/>
      <c r="K114" s="25"/>
    </row>
    <row r="115" spans="7:11">
      <c r="G115" s="25"/>
      <c r="H115" s="25"/>
      <c r="I115" s="25"/>
      <c r="J115" s="25"/>
      <c r="K115" s="25"/>
    </row>
    <row r="116" spans="7:11">
      <c r="G116" s="25"/>
      <c r="H116" s="25"/>
      <c r="I116" s="25"/>
      <c r="J116" s="25"/>
      <c r="K116" s="25"/>
    </row>
    <row r="117" spans="7:11">
      <c r="G117" s="25"/>
      <c r="H117" s="25"/>
      <c r="I117" s="25"/>
      <c r="J117" s="25"/>
      <c r="K117" s="25"/>
    </row>
    <row r="118" spans="7:11">
      <c r="G118" s="25"/>
      <c r="H118" s="25"/>
      <c r="I118" s="25"/>
      <c r="J118" s="25"/>
      <c r="K118" s="25"/>
    </row>
    <row r="119" spans="7:11">
      <c r="G119" s="25"/>
      <c r="H119" s="25"/>
      <c r="I119" s="25"/>
      <c r="J119" s="25"/>
      <c r="K119" s="25"/>
    </row>
    <row r="120" spans="7:11">
      <c r="G120" s="25"/>
      <c r="H120" s="25"/>
      <c r="I120" s="25"/>
      <c r="J120" s="25"/>
      <c r="K120" s="25"/>
    </row>
    <row r="121" spans="7:11">
      <c r="G121" s="25"/>
      <c r="H121" s="25"/>
      <c r="I121" s="25"/>
      <c r="J121" s="25"/>
      <c r="K121" s="25"/>
    </row>
    <row r="122" spans="7:11">
      <c r="G122" s="25"/>
      <c r="H122" s="25"/>
      <c r="I122" s="25"/>
      <c r="J122" s="25"/>
      <c r="K122" s="25"/>
    </row>
    <row r="123" spans="7:11">
      <c r="G123" s="25"/>
      <c r="H123" s="25"/>
      <c r="I123" s="25"/>
      <c r="J123" s="25"/>
      <c r="K123" s="25"/>
    </row>
    <row r="124" spans="7:11">
      <c r="G124" s="25"/>
      <c r="H124" s="25"/>
      <c r="I124" s="25"/>
      <c r="J124" s="25"/>
      <c r="K124" s="25"/>
    </row>
    <row r="125" spans="7:11">
      <c r="G125" s="25"/>
      <c r="H125" s="25"/>
      <c r="I125" s="25"/>
      <c r="J125" s="25"/>
      <c r="K125" s="25"/>
    </row>
    <row r="126" spans="7:11">
      <c r="G126" s="25"/>
      <c r="H126" s="25"/>
      <c r="I126" s="25"/>
      <c r="J126" s="25"/>
      <c r="K126" s="25"/>
    </row>
    <row r="127" spans="7:11">
      <c r="G127" s="25"/>
      <c r="H127" s="25"/>
      <c r="I127" s="25"/>
      <c r="J127" s="25"/>
      <c r="K127" s="25"/>
    </row>
    <row r="128" spans="7:11">
      <c r="G128" s="25"/>
      <c r="H128" s="25"/>
      <c r="I128" s="25"/>
      <c r="J128" s="25"/>
      <c r="K128" s="25"/>
    </row>
    <row r="129" spans="7:11">
      <c r="G129" s="25"/>
      <c r="H129" s="25"/>
      <c r="I129" s="25"/>
      <c r="J129" s="25"/>
      <c r="K129" s="25"/>
    </row>
    <row r="130" spans="7:11">
      <c r="G130" s="25"/>
      <c r="H130" s="25"/>
      <c r="I130" s="25"/>
      <c r="J130" s="25"/>
      <c r="K130" s="25"/>
    </row>
    <row r="131" spans="7:11">
      <c r="G131" s="25"/>
      <c r="H131" s="25"/>
      <c r="I131" s="25"/>
      <c r="J131" s="25"/>
      <c r="K131" s="25"/>
    </row>
    <row r="132" spans="7:11">
      <c r="G132" s="25"/>
      <c r="H132" s="25"/>
      <c r="I132" s="25"/>
      <c r="J132" s="25"/>
      <c r="K132" s="25"/>
    </row>
    <row r="133" spans="7:11">
      <c r="G133" s="25"/>
      <c r="H133" s="25"/>
      <c r="I133" s="25"/>
      <c r="J133" s="25"/>
      <c r="K133" s="25"/>
    </row>
    <row r="134" spans="7:11">
      <c r="G134" s="25"/>
      <c r="H134" s="25"/>
      <c r="I134" s="25"/>
      <c r="J134" s="25"/>
      <c r="K134" s="25"/>
    </row>
    <row r="135" spans="7:11">
      <c r="G135" s="25"/>
      <c r="H135" s="25"/>
      <c r="I135" s="25"/>
      <c r="J135" s="25"/>
      <c r="K135" s="25"/>
    </row>
    <row r="136" spans="7:11">
      <c r="G136" s="25"/>
      <c r="H136" s="25"/>
      <c r="I136" s="25"/>
      <c r="J136" s="25"/>
      <c r="K136" s="25"/>
    </row>
    <row r="137" spans="7:11">
      <c r="G137" s="25"/>
      <c r="H137" s="25"/>
      <c r="I137" s="25"/>
      <c r="J137" s="25"/>
      <c r="K137" s="25"/>
    </row>
    <row r="138" spans="7:11">
      <c r="G138" s="25"/>
      <c r="H138" s="25"/>
      <c r="I138" s="25"/>
      <c r="J138" s="25"/>
      <c r="K138" s="25"/>
    </row>
    <row r="139" spans="7:11">
      <c r="G139" s="25"/>
      <c r="H139" s="25"/>
      <c r="I139" s="25"/>
      <c r="J139" s="25"/>
      <c r="K139" s="25"/>
    </row>
    <row r="140" spans="7:11">
      <c r="G140" s="25"/>
      <c r="H140" s="25"/>
      <c r="I140" s="25"/>
      <c r="J140" s="25"/>
      <c r="K140" s="25"/>
    </row>
    <row r="141" spans="7:11">
      <c r="G141" s="25"/>
      <c r="H141" s="25"/>
      <c r="I141" s="25"/>
      <c r="J141" s="25"/>
      <c r="K141" s="25"/>
    </row>
    <row r="142" spans="7:11">
      <c r="G142" s="25"/>
      <c r="H142" s="25"/>
      <c r="I142" s="25"/>
      <c r="J142" s="25"/>
      <c r="K142" s="25"/>
    </row>
    <row r="143" spans="7:11">
      <c r="G143" s="25"/>
      <c r="H143" s="25"/>
      <c r="I143" s="25"/>
      <c r="J143" s="25"/>
      <c r="K143" s="25"/>
    </row>
    <row r="144" spans="7:11">
      <c r="G144" s="25"/>
      <c r="H144" s="25"/>
      <c r="I144" s="25"/>
      <c r="J144" s="25"/>
      <c r="K144" s="25"/>
    </row>
    <row r="145" spans="7:11">
      <c r="G145" s="25"/>
      <c r="H145" s="25"/>
      <c r="I145" s="25"/>
      <c r="J145" s="25"/>
      <c r="K145" s="25"/>
    </row>
    <row r="146" spans="7:11">
      <c r="G146" s="25"/>
      <c r="H146" s="25"/>
      <c r="I146" s="25"/>
      <c r="J146" s="25"/>
      <c r="K146" s="25"/>
    </row>
    <row r="147" spans="7:11">
      <c r="G147" s="25"/>
      <c r="H147" s="25"/>
      <c r="I147" s="25"/>
      <c r="J147" s="25"/>
      <c r="K147" s="25"/>
    </row>
    <row r="148" spans="7:11">
      <c r="G148" s="25"/>
      <c r="H148" s="25"/>
      <c r="I148" s="25"/>
      <c r="J148" s="25"/>
      <c r="K148" s="25"/>
    </row>
    <row r="149" spans="7:11">
      <c r="G149" s="25"/>
      <c r="H149" s="25"/>
      <c r="I149" s="25"/>
      <c r="J149" s="25"/>
      <c r="K149" s="25"/>
    </row>
    <row r="150" spans="7:11">
      <c r="G150" s="25"/>
      <c r="H150" s="25"/>
      <c r="I150" s="25"/>
      <c r="J150" s="25"/>
      <c r="K150" s="25"/>
    </row>
    <row r="151" spans="7:11">
      <c r="G151" s="25"/>
      <c r="H151" s="25"/>
      <c r="I151" s="25"/>
      <c r="J151" s="25"/>
      <c r="K151" s="25"/>
    </row>
    <row r="152" spans="7:11">
      <c r="G152" s="25"/>
      <c r="H152" s="25"/>
      <c r="I152" s="25"/>
      <c r="J152" s="25"/>
      <c r="K152" s="25"/>
    </row>
    <row r="153" spans="7:11">
      <c r="G153" s="25"/>
      <c r="H153" s="25"/>
      <c r="I153" s="25"/>
      <c r="J153" s="25"/>
      <c r="K153" s="25"/>
    </row>
    <row r="154" spans="7:11">
      <c r="G154" s="25"/>
      <c r="H154" s="25"/>
      <c r="I154" s="25"/>
      <c r="J154" s="25"/>
      <c r="K154" s="25"/>
    </row>
    <row r="155" spans="7:11">
      <c r="G155" s="25"/>
      <c r="H155" s="25"/>
      <c r="I155" s="25"/>
      <c r="J155" s="25"/>
      <c r="K155" s="25"/>
    </row>
    <row r="156" spans="7:11">
      <c r="G156" s="25"/>
      <c r="H156" s="25"/>
      <c r="I156" s="25"/>
      <c r="J156" s="25"/>
      <c r="K156" s="25"/>
    </row>
    <row r="157" spans="7:11">
      <c r="G157" s="25"/>
      <c r="H157" s="25"/>
      <c r="I157" s="25"/>
      <c r="J157" s="25"/>
      <c r="K157" s="25"/>
    </row>
    <row r="158" spans="7:11">
      <c r="G158" s="25"/>
      <c r="H158" s="25"/>
      <c r="I158" s="25"/>
      <c r="J158" s="25"/>
      <c r="K158" s="25"/>
    </row>
    <row r="159" spans="7:11">
      <c r="G159" s="25"/>
      <c r="H159" s="25"/>
      <c r="I159" s="25"/>
      <c r="J159" s="25"/>
      <c r="K159" s="25"/>
    </row>
    <row r="160" spans="7:11">
      <c r="G160" s="25"/>
      <c r="H160" s="25"/>
      <c r="I160" s="25"/>
      <c r="J160" s="25"/>
      <c r="K160" s="25"/>
    </row>
    <row r="161" spans="7:11">
      <c r="G161" s="25"/>
      <c r="H161" s="25"/>
      <c r="I161" s="25"/>
      <c r="J161" s="25"/>
      <c r="K161" s="25"/>
    </row>
    <row r="162" spans="7:11">
      <c r="G162" s="25"/>
      <c r="H162" s="25"/>
      <c r="I162" s="25"/>
      <c r="J162" s="25"/>
      <c r="K162" s="25"/>
    </row>
    <row r="163" spans="7:11">
      <c r="G163" s="25"/>
      <c r="H163" s="25"/>
      <c r="I163" s="25"/>
      <c r="J163" s="25"/>
      <c r="K163" s="25"/>
    </row>
    <row r="164" spans="7:11">
      <c r="G164" s="25"/>
      <c r="H164" s="25"/>
      <c r="I164" s="25"/>
      <c r="J164" s="25"/>
      <c r="K164" s="25"/>
    </row>
    <row r="165" spans="7:11">
      <c r="G165" s="25"/>
      <c r="H165" s="25"/>
      <c r="I165" s="25"/>
      <c r="J165" s="25"/>
      <c r="K165" s="25"/>
    </row>
    <row r="166" spans="7:11">
      <c r="G166" s="25"/>
      <c r="H166" s="25"/>
      <c r="I166" s="25"/>
      <c r="J166" s="25"/>
      <c r="K166" s="25"/>
    </row>
    <row r="167" spans="7:11">
      <c r="G167" s="25"/>
      <c r="H167" s="25"/>
      <c r="I167" s="25"/>
      <c r="J167" s="25"/>
      <c r="K167" s="25"/>
    </row>
    <row r="168" spans="7:11">
      <c r="G168" s="25"/>
      <c r="H168" s="25"/>
      <c r="I168" s="25"/>
      <c r="J168" s="25"/>
      <c r="K168" s="25"/>
    </row>
    <row r="169" spans="7:11">
      <c r="G169" s="25"/>
      <c r="H169" s="25"/>
      <c r="I169" s="25"/>
      <c r="J169" s="25"/>
      <c r="K169" s="25"/>
    </row>
    <row r="170" spans="7:11">
      <c r="G170" s="25"/>
      <c r="H170" s="25"/>
      <c r="I170" s="25"/>
      <c r="J170" s="25"/>
      <c r="K170" s="25"/>
    </row>
    <row r="171" spans="7:11">
      <c r="G171" s="25"/>
      <c r="H171" s="25"/>
      <c r="I171" s="25"/>
      <c r="J171" s="25"/>
      <c r="K171" s="25"/>
    </row>
    <row r="172" spans="7:11">
      <c r="G172" s="25"/>
      <c r="H172" s="25"/>
      <c r="I172" s="25"/>
      <c r="J172" s="25"/>
      <c r="K172" s="25"/>
    </row>
    <row r="173" spans="7:11">
      <c r="G173" s="25"/>
      <c r="H173" s="25"/>
      <c r="I173" s="25"/>
      <c r="J173" s="25"/>
      <c r="K173" s="25"/>
    </row>
    <row r="174" spans="7:11">
      <c r="G174" s="25"/>
      <c r="H174" s="25"/>
      <c r="I174" s="25"/>
      <c r="J174" s="25"/>
      <c r="K174" s="25"/>
    </row>
    <row r="175" spans="7:11">
      <c r="G175" s="25"/>
      <c r="H175" s="25"/>
      <c r="I175" s="25"/>
      <c r="J175" s="25"/>
      <c r="K175" s="25"/>
    </row>
    <row r="176" spans="7:11">
      <c r="G176" s="25"/>
      <c r="H176" s="25"/>
      <c r="I176" s="25"/>
      <c r="J176" s="25"/>
      <c r="K176" s="25"/>
    </row>
    <row r="177" spans="7:11">
      <c r="G177" s="25"/>
      <c r="H177" s="25"/>
      <c r="I177" s="25"/>
      <c r="J177" s="25"/>
      <c r="K177" s="25"/>
    </row>
    <row r="178" spans="7:11">
      <c r="G178" s="25"/>
      <c r="H178" s="25"/>
      <c r="I178" s="25"/>
      <c r="J178" s="25"/>
      <c r="K178" s="25"/>
    </row>
    <row r="179" spans="7:11">
      <c r="G179" s="25"/>
      <c r="H179" s="25"/>
      <c r="I179" s="25"/>
      <c r="J179" s="25"/>
      <c r="K179" s="25"/>
    </row>
    <row r="180" spans="7:11">
      <c r="G180" s="25"/>
      <c r="H180" s="25"/>
      <c r="I180" s="25"/>
      <c r="J180" s="25"/>
      <c r="K180" s="25"/>
    </row>
    <row r="181" spans="7:11">
      <c r="G181" s="25"/>
      <c r="H181" s="25"/>
      <c r="I181" s="25"/>
      <c r="J181" s="25"/>
      <c r="K181" s="25"/>
    </row>
    <row r="182" spans="7:11">
      <c r="G182" s="25"/>
      <c r="H182" s="25"/>
      <c r="I182" s="25"/>
      <c r="J182" s="25"/>
      <c r="K182" s="25"/>
    </row>
    <row r="183" spans="7:11">
      <c r="G183" s="25"/>
      <c r="H183" s="25"/>
      <c r="I183" s="25"/>
      <c r="J183" s="25"/>
      <c r="K183" s="25"/>
    </row>
  </sheetData>
  <mergeCells count="3">
    <mergeCell ref="B4:C4"/>
    <mergeCell ref="D4:E4"/>
    <mergeCell ref="B2:F2"/>
  </mergeCells>
  <pageMargins left="0.2" right="0.31" top="0.63" bottom="0.44" header="0.31496062992125984" footer="0.31496062992125984"/>
  <pageSetup paperSize="9" scale="28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Billetes Jueves</vt:lpstr>
      <vt:lpstr>Analisis Jueves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2017-06-05T16:36:52Z</cp:lastPrinted>
  <dcterms:created xsi:type="dcterms:W3CDTF">1998-10-13T16:36:55Z</dcterms:created>
  <dcterms:modified xsi:type="dcterms:W3CDTF">2017-07-12T19:06:10Z</dcterms:modified>
</cp:coreProperties>
</file>